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!GRANTS GROUP\Budget tools drafts\"/>
    </mc:Choice>
  </mc:AlternateContent>
  <xr:revisionPtr revIDLastSave="0" documentId="13_ncr:1_{E1852F18-3766-4B13-96FC-F22FA0A82867}" xr6:coauthVersionLast="47" xr6:coauthVersionMax="47" xr10:uidLastSave="{00000000-0000-0000-0000-000000000000}"/>
  <bookViews>
    <workbookView xWindow="2700" yWindow="360" windowWidth="26205" windowHeight="14880" xr2:uid="{832EB5E9-D313-4A6F-9D21-46948EE950C4}"/>
  </bookViews>
  <sheets>
    <sheet name="INSTRUCTIONS" sheetId="5" r:id="rId1"/>
    <sheet name="Clark Internal Budget" sheetId="1" r:id="rId2"/>
    <sheet name="Materials-supplies" sheetId="4" r:id="rId3"/>
    <sheet name="Travel" sheetId="3" r:id="rId4"/>
    <sheet name="Lists" sheetId="2" r:id="rId5"/>
  </sheets>
  <externalReferences>
    <externalReference r:id="rId6"/>
  </externalReferences>
  <definedNames>
    <definedName name="CoPI_1_GRARateTbl">'[1]rates, dates, etc'!$S$142:$AE$147</definedName>
    <definedName name="CoPI_2_GRARateTbl">'[1]rates, dates, etc'!$S$223:$AE$228</definedName>
    <definedName name="CoPI_3_GRARateTbl">'[1]rates, dates, etc'!$S$304:$AF$309</definedName>
    <definedName name="CoPI_4_GRARateTbl">'[1]rates, dates, etc'!$S$385:$AF$390</definedName>
    <definedName name="CoPI_5_GRARateTbl">'[1]rates, dates, etc'!$S$466:$AF$471</definedName>
    <definedName name="FringeAndIDCRates">'[1]rates, dates, etc'!$N$2:$AA$10</definedName>
    <definedName name="Minimum_Undergraduate_rate">'[1]rates, dates, etc'!$N$17</definedName>
    <definedName name="PI_GRARateTbl">'[1]rates, dates, etc'!$S$61:$AE$66</definedName>
    <definedName name="PostdocMinRate">'[1]rates, dates, etc'!$N$14</definedName>
    <definedName name="_xlnm.Print_Area" localSheetId="1">'Clark Internal Budget'!$B$3:$Y$116</definedName>
    <definedName name="_xlnm.Print_Titles" localSheetId="1">'Clark Internal Budget'!$3:$8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V21" i="1"/>
  <c r="V20" i="1"/>
  <c r="V19" i="1"/>
  <c r="R22" i="1"/>
  <c r="R21" i="1"/>
  <c r="R20" i="1"/>
  <c r="R19" i="1"/>
  <c r="N22" i="1"/>
  <c r="N21" i="1"/>
  <c r="N20" i="1"/>
  <c r="N19" i="1"/>
  <c r="J23" i="1"/>
  <c r="J22" i="1"/>
  <c r="J21" i="1"/>
  <c r="J20" i="1"/>
  <c r="J19" i="1"/>
  <c r="F23" i="1"/>
  <c r="F22" i="1"/>
  <c r="F21" i="1"/>
  <c r="F20" i="1"/>
  <c r="F19" i="1"/>
  <c r="F123" i="1" a="1"/>
  <c r="F123" i="1" s="1"/>
  <c r="F122" i="1" a="1"/>
  <c r="F122" i="1" s="1"/>
  <c r="U22" i="1"/>
  <c r="Q22" i="1"/>
  <c r="M22" i="1"/>
  <c r="I22" i="1"/>
  <c r="E22" i="1"/>
  <c r="U21" i="1"/>
  <c r="Q21" i="1"/>
  <c r="M21" i="1"/>
  <c r="I21" i="1"/>
  <c r="E21" i="1"/>
  <c r="U20" i="1"/>
  <c r="Q20" i="1"/>
  <c r="M20" i="1"/>
  <c r="I20" i="1"/>
  <c r="E20" i="1"/>
  <c r="U19" i="1"/>
  <c r="Q19" i="1"/>
  <c r="M19" i="1"/>
  <c r="I19" i="1"/>
  <c r="E19" i="1"/>
  <c r="M3" i="2"/>
  <c r="M4" i="2" s="1"/>
  <c r="M5" i="2" s="1"/>
  <c r="M6" i="2" s="1"/>
  <c r="M7" i="2" s="1"/>
  <c r="M8" i="2" s="1"/>
  <c r="M9" i="2" s="1"/>
  <c r="M10" i="2" s="1"/>
  <c r="M11" i="2" s="1"/>
  <c r="M12" i="2" s="1"/>
  <c r="F134" i="1"/>
  <c r="J134" i="1" s="1"/>
  <c r="N134" i="1" s="1"/>
  <c r="F133" i="1"/>
  <c r="J133" i="1" s="1"/>
  <c r="N133" i="1" s="1"/>
  <c r="F132" i="1"/>
  <c r="J132" i="1" s="1"/>
  <c r="N132" i="1" s="1"/>
  <c r="F131" i="1"/>
  <c r="J131" i="1" s="1"/>
  <c r="N131" i="1" s="1"/>
  <c r="F130" i="1"/>
  <c r="J130" i="1" s="1"/>
  <c r="N130" i="1" s="1"/>
  <c r="O3" i="2"/>
  <c r="O4" i="2" s="1"/>
  <c r="O5" i="2" s="1"/>
  <c r="O6" i="2" s="1"/>
  <c r="O7" i="2" s="1"/>
  <c r="O8" i="2" s="1"/>
  <c r="O9" i="2" s="1"/>
  <c r="O10" i="2" s="1"/>
  <c r="O11" i="2" s="1"/>
  <c r="O12" i="2" s="1"/>
  <c r="K12" i="2"/>
  <c r="K11" i="2"/>
  <c r="K10" i="2"/>
  <c r="K9" i="2"/>
  <c r="K8" i="2"/>
  <c r="K7" i="2"/>
  <c r="K6" i="2"/>
  <c r="K5" i="2"/>
  <c r="K4" i="2"/>
  <c r="K3" i="2"/>
  <c r="J3" i="2"/>
  <c r="J4" i="2" s="1"/>
  <c r="J5" i="2" s="1"/>
  <c r="J6" i="2" s="1"/>
  <c r="J7" i="2" s="1"/>
  <c r="J8" i="2" s="1"/>
  <c r="J9" i="2" s="1"/>
  <c r="J10" i="2" s="1"/>
  <c r="J11" i="2" s="1"/>
  <c r="J12" i="2" s="1"/>
  <c r="N2" i="2"/>
  <c r="L2" i="2"/>
  <c r="L3" i="2" s="1"/>
  <c r="L4" i="2" s="1"/>
  <c r="L5" i="2" s="1"/>
  <c r="L6" i="2" s="1"/>
  <c r="L7" i="2" s="1"/>
  <c r="L8" i="2" s="1"/>
  <c r="L9" i="2" s="1"/>
  <c r="L10" i="2" s="1"/>
  <c r="L11" i="2" s="1"/>
  <c r="L12" i="2" s="1"/>
  <c r="K2" i="2"/>
  <c r="F121" i="1" a="1"/>
  <c r="F121" i="1" s="1"/>
  <c r="H121" i="1" s="1"/>
  <c r="F120" i="1" a="1"/>
  <c r="F120" i="1" s="1"/>
  <c r="H120" i="1" s="1"/>
  <c r="F119" i="1" a="1"/>
  <c r="F119" i="1" s="1"/>
  <c r="H119" i="1" s="1"/>
  <c r="H123" i="1" l="1"/>
  <c r="J123" i="1" a="1"/>
  <c r="J123" i="1" s="1"/>
  <c r="H122" i="1"/>
  <c r="J122" i="1" a="1"/>
  <c r="J122" i="1" s="1"/>
  <c r="N3" i="2"/>
  <c r="J121" i="1" a="1"/>
  <c r="J121" i="1" s="1"/>
  <c r="L121" i="1" s="1"/>
  <c r="J119" i="1" a="1"/>
  <c r="J119" i="1" s="1"/>
  <c r="J120" i="1" a="1"/>
  <c r="J120" i="1" s="1"/>
  <c r="L120" i="1" s="1"/>
  <c r="F45" i="1"/>
  <c r="F60" i="1" s="1"/>
  <c r="M24" i="1"/>
  <c r="V124" i="1"/>
  <c r="X124" i="1" s="1"/>
  <c r="R124" i="1"/>
  <c r="T124" i="1" s="1"/>
  <c r="N124" i="1"/>
  <c r="P124" i="1" s="1"/>
  <c r="J124" i="1"/>
  <c r="L124" i="1" s="1"/>
  <c r="F124" i="1"/>
  <c r="H124" i="1" s="1"/>
  <c r="U23" i="1"/>
  <c r="Q23" i="1"/>
  <c r="M23" i="1"/>
  <c r="I23" i="1"/>
  <c r="E23" i="1"/>
  <c r="L123" i="1" l="1"/>
  <c r="N123" i="1" a="1"/>
  <c r="N123" i="1" s="1"/>
  <c r="N122" i="1" a="1"/>
  <c r="N122" i="1" s="1"/>
  <c r="L122" i="1"/>
  <c r="N4" i="2"/>
  <c r="L119" i="1"/>
  <c r="V23" i="1"/>
  <c r="J45" i="1"/>
  <c r="J60" i="1" s="1"/>
  <c r="R23" i="1"/>
  <c r="N23" i="1"/>
  <c r="F46" i="1"/>
  <c r="F61" i="1" s="1"/>
  <c r="F128" i="1"/>
  <c r="H128" i="1" s="1"/>
  <c r="U24" i="1"/>
  <c r="Q24" i="1"/>
  <c r="I24" i="1"/>
  <c r="E24" i="1"/>
  <c r="F24" i="1" s="1"/>
  <c r="V125" i="1"/>
  <c r="R125" i="1"/>
  <c r="T125" i="1" s="1"/>
  <c r="N125" i="1"/>
  <c r="J125" i="1"/>
  <c r="F125" i="1"/>
  <c r="H125" i="1" s="1"/>
  <c r="H27" i="1"/>
  <c r="L27" i="1" s="1"/>
  <c r="P123" i="1" l="1"/>
  <c r="R123" i="1" a="1"/>
  <c r="R123" i="1" s="1"/>
  <c r="P122" i="1"/>
  <c r="R122" i="1" a="1"/>
  <c r="R122" i="1" s="1"/>
  <c r="N5" i="2"/>
  <c r="R24" i="1"/>
  <c r="X125" i="1"/>
  <c r="L125" i="1"/>
  <c r="P125" i="1"/>
  <c r="E28" i="1"/>
  <c r="C9" i="4"/>
  <c r="G9" i="4" s="1"/>
  <c r="D9" i="4"/>
  <c r="E9" i="4"/>
  <c r="F9" i="4"/>
  <c r="B9" i="4"/>
  <c r="T123" i="1" l="1"/>
  <c r="V123" i="1" a="1"/>
  <c r="V123" i="1" s="1"/>
  <c r="X123" i="1" s="1"/>
  <c r="V122" i="1" a="1"/>
  <c r="V122" i="1" s="1"/>
  <c r="X122" i="1" s="1"/>
  <c r="T122" i="1"/>
  <c r="N24" i="1"/>
  <c r="J24" i="1"/>
  <c r="V24" i="1"/>
  <c r="N6" i="2"/>
  <c r="F129" i="1"/>
  <c r="F127" i="1"/>
  <c r="F126" i="1"/>
  <c r="X89" i="1"/>
  <c r="X24" i="1" l="1"/>
  <c r="X20" i="1"/>
  <c r="X19" i="1"/>
  <c r="N7" i="2"/>
  <c r="X88" i="1"/>
  <c r="X90" i="1"/>
  <c r="N8" i="2" l="1"/>
  <c r="R102" i="1"/>
  <c r="N102" i="1"/>
  <c r="J102" i="1"/>
  <c r="J128" i="1"/>
  <c r="J46" i="1"/>
  <c r="H28" i="1"/>
  <c r="L28" i="1" s="1"/>
  <c r="F113" i="1"/>
  <c r="J113" i="1"/>
  <c r="N113" i="1"/>
  <c r="R113" i="1"/>
  <c r="V113" i="1"/>
  <c r="X96" i="1"/>
  <c r="F112" i="1"/>
  <c r="J112" i="1"/>
  <c r="N112" i="1"/>
  <c r="R112" i="1"/>
  <c r="V112" i="1"/>
  <c r="X95" i="1"/>
  <c r="F109" i="1"/>
  <c r="J109" i="1" s="1"/>
  <c r="N109" i="1" s="1"/>
  <c r="R109" i="1" s="1"/>
  <c r="V109" i="1" s="1"/>
  <c r="E13" i="1"/>
  <c r="E14" i="1"/>
  <c r="H129" i="1"/>
  <c r="E33" i="1"/>
  <c r="E35" i="1"/>
  <c r="E34" i="1"/>
  <c r="E36" i="1"/>
  <c r="F39" i="1"/>
  <c r="E15" i="1"/>
  <c r="E16" i="1"/>
  <c r="E17" i="1"/>
  <c r="E18" i="1"/>
  <c r="H126" i="1"/>
  <c r="E27" i="1"/>
  <c r="H127" i="1"/>
  <c r="E29" i="1"/>
  <c r="F41" i="1"/>
  <c r="F43" i="1"/>
  <c r="F71" i="1"/>
  <c r="F77" i="1"/>
  <c r="F115" i="1" s="1"/>
  <c r="F82" i="1"/>
  <c r="F114" i="1" s="1"/>
  <c r="F111" i="1"/>
  <c r="J111" i="1"/>
  <c r="N111" i="1"/>
  <c r="R111" i="1"/>
  <c r="V111" i="1"/>
  <c r="F110" i="1"/>
  <c r="J110" i="1" s="1"/>
  <c r="N110" i="1" s="1"/>
  <c r="R110" i="1" s="1"/>
  <c r="V110" i="1" s="1"/>
  <c r="X93" i="1"/>
  <c r="T55" i="1"/>
  <c r="P55" i="1"/>
  <c r="L55" i="1"/>
  <c r="H55" i="1"/>
  <c r="T52" i="1"/>
  <c r="T53" i="1"/>
  <c r="P52" i="1"/>
  <c r="P53" i="1"/>
  <c r="L52" i="1"/>
  <c r="L53" i="1"/>
  <c r="H52" i="1"/>
  <c r="H53" i="1"/>
  <c r="T51" i="1"/>
  <c r="P51" i="1"/>
  <c r="L51" i="1"/>
  <c r="H51" i="1"/>
  <c r="U34" i="1"/>
  <c r="U36" i="1"/>
  <c r="U33" i="1"/>
  <c r="U35" i="1"/>
  <c r="U27" i="1"/>
  <c r="H29" i="1"/>
  <c r="L29" i="1" s="1"/>
  <c r="U14" i="1"/>
  <c r="U16" i="1"/>
  <c r="U18" i="1"/>
  <c r="U17" i="1"/>
  <c r="U15" i="1"/>
  <c r="U13" i="1"/>
  <c r="Q34" i="1"/>
  <c r="Q36" i="1"/>
  <c r="Q33" i="1"/>
  <c r="Q35" i="1"/>
  <c r="Q27" i="1"/>
  <c r="Q14" i="1"/>
  <c r="Q16" i="1"/>
  <c r="Q18" i="1"/>
  <c r="Q17" i="1"/>
  <c r="Q15" i="1"/>
  <c r="Q13" i="1"/>
  <c r="M34" i="1"/>
  <c r="M36" i="1"/>
  <c r="M35" i="1"/>
  <c r="M33" i="1"/>
  <c r="M27" i="1"/>
  <c r="M14" i="1"/>
  <c r="M16" i="1"/>
  <c r="M18" i="1"/>
  <c r="M17" i="1"/>
  <c r="M15" i="1"/>
  <c r="M13" i="1"/>
  <c r="I34" i="1"/>
  <c r="I36" i="1"/>
  <c r="I33" i="1"/>
  <c r="I35" i="1"/>
  <c r="I27" i="1"/>
  <c r="I14" i="1"/>
  <c r="I16" i="1"/>
  <c r="I18" i="1"/>
  <c r="I17" i="1"/>
  <c r="I15" i="1"/>
  <c r="I13" i="1"/>
  <c r="X97" i="1"/>
  <c r="X98" i="1"/>
  <c r="J71" i="1"/>
  <c r="V102" i="1"/>
  <c r="X92" i="1"/>
  <c r="X99" i="1"/>
  <c r="X94" i="1"/>
  <c r="X75" i="1"/>
  <c r="J77" i="1"/>
  <c r="J115" i="1" s="1"/>
  <c r="N77" i="1"/>
  <c r="N115" i="1" s="1"/>
  <c r="R77" i="1"/>
  <c r="R115" i="1" s="1"/>
  <c r="V77" i="1"/>
  <c r="V115" i="1" s="1"/>
  <c r="J82" i="1"/>
  <c r="J114" i="1" s="1"/>
  <c r="N82" i="1"/>
  <c r="N114" i="1" s="1"/>
  <c r="R82" i="1"/>
  <c r="R114" i="1" s="1"/>
  <c r="V82" i="1"/>
  <c r="V114" i="1" s="1"/>
  <c r="X85" i="1"/>
  <c r="X86" i="1"/>
  <c r="X91" i="1"/>
  <c r="X100" i="1"/>
  <c r="X80" i="1"/>
  <c r="Y82" i="1" s="1"/>
  <c r="X74" i="1"/>
  <c r="Y77" i="1" s="1"/>
  <c r="Y44" i="3"/>
  <c r="AA44" i="3"/>
  <c r="AC44" i="3"/>
  <c r="Y45" i="3"/>
  <c r="AA45" i="3"/>
  <c r="AC45" i="3"/>
  <c r="Y46" i="3"/>
  <c r="AA46" i="3"/>
  <c r="AC46" i="3"/>
  <c r="Y47" i="3"/>
  <c r="AA47" i="3"/>
  <c r="AC47" i="3"/>
  <c r="Y48" i="3"/>
  <c r="AA48" i="3"/>
  <c r="AC48" i="3"/>
  <c r="AC49" i="3"/>
  <c r="J44" i="3"/>
  <c r="L44" i="3"/>
  <c r="N44" i="3"/>
  <c r="J45" i="3"/>
  <c r="L45" i="3"/>
  <c r="N45" i="3"/>
  <c r="J46" i="3"/>
  <c r="L46" i="3"/>
  <c r="N46" i="3"/>
  <c r="J47" i="3"/>
  <c r="L47" i="3"/>
  <c r="N47" i="3"/>
  <c r="J48" i="3"/>
  <c r="L48" i="3"/>
  <c r="N48" i="3"/>
  <c r="N49" i="3"/>
  <c r="Y34" i="3"/>
  <c r="AA34" i="3"/>
  <c r="AC34" i="3"/>
  <c r="Y35" i="3"/>
  <c r="AA35" i="3"/>
  <c r="AC35" i="3"/>
  <c r="Y36" i="3"/>
  <c r="AA36" i="3"/>
  <c r="AC36" i="3"/>
  <c r="Y37" i="3"/>
  <c r="AA37" i="3"/>
  <c r="AC37" i="3"/>
  <c r="Y38" i="3"/>
  <c r="AA38" i="3"/>
  <c r="AC38" i="3"/>
  <c r="AC39" i="3"/>
  <c r="J34" i="3"/>
  <c r="L34" i="3"/>
  <c r="N34" i="3"/>
  <c r="J35" i="3"/>
  <c r="L35" i="3"/>
  <c r="N35" i="3"/>
  <c r="J36" i="3"/>
  <c r="L36" i="3"/>
  <c r="N36" i="3"/>
  <c r="J37" i="3"/>
  <c r="L37" i="3"/>
  <c r="N37" i="3"/>
  <c r="J38" i="3"/>
  <c r="L38" i="3"/>
  <c r="N38" i="3"/>
  <c r="N39" i="3"/>
  <c r="Y24" i="3"/>
  <c r="AA24" i="3"/>
  <c r="AC24" i="3"/>
  <c r="Y25" i="3"/>
  <c r="AA25" i="3"/>
  <c r="AC25" i="3"/>
  <c r="Y26" i="3"/>
  <c r="AA26" i="3"/>
  <c r="AC26" i="3"/>
  <c r="Y27" i="3"/>
  <c r="AA27" i="3"/>
  <c r="AC27" i="3"/>
  <c r="Y28" i="3"/>
  <c r="AA28" i="3"/>
  <c r="AC28" i="3"/>
  <c r="AC29" i="3"/>
  <c r="J24" i="3"/>
  <c r="L24" i="3"/>
  <c r="N24" i="3"/>
  <c r="J25" i="3"/>
  <c r="L25" i="3"/>
  <c r="N25" i="3"/>
  <c r="J26" i="3"/>
  <c r="L26" i="3"/>
  <c r="N26" i="3"/>
  <c r="J27" i="3"/>
  <c r="L27" i="3"/>
  <c r="N27" i="3"/>
  <c r="J28" i="3"/>
  <c r="L28" i="3"/>
  <c r="N28" i="3"/>
  <c r="N29" i="3"/>
  <c r="Y14" i="3"/>
  <c r="AA14" i="3"/>
  <c r="AC14" i="3"/>
  <c r="Y15" i="3"/>
  <c r="AA15" i="3"/>
  <c r="AC15" i="3"/>
  <c r="Y16" i="3"/>
  <c r="AA16" i="3"/>
  <c r="AC16" i="3"/>
  <c r="Y17" i="3"/>
  <c r="AA17" i="3"/>
  <c r="AC17" i="3"/>
  <c r="Y18" i="3"/>
  <c r="AA18" i="3"/>
  <c r="AC18" i="3"/>
  <c r="AC19" i="3"/>
  <c r="J14" i="3"/>
  <c r="L14" i="3" s="1"/>
  <c r="N14" i="3" s="1"/>
  <c r="N19" i="3" s="1"/>
  <c r="J15" i="3"/>
  <c r="L15" i="3"/>
  <c r="N15" i="3"/>
  <c r="J16" i="3"/>
  <c r="L16" i="3"/>
  <c r="N16" i="3"/>
  <c r="J17" i="3"/>
  <c r="L17" i="3"/>
  <c r="N17" i="3"/>
  <c r="J18" i="3"/>
  <c r="L18" i="3"/>
  <c r="N18" i="3"/>
  <c r="Y4" i="3"/>
  <c r="AA4" i="3"/>
  <c r="AC4" i="3"/>
  <c r="Y5" i="3"/>
  <c r="AA5" i="3"/>
  <c r="AC5" i="3"/>
  <c r="Y6" i="3"/>
  <c r="AA6" i="3"/>
  <c r="AC6" i="3"/>
  <c r="Y7" i="3"/>
  <c r="AA7" i="3"/>
  <c r="AC7" i="3"/>
  <c r="Y8" i="3"/>
  <c r="AA8" i="3"/>
  <c r="AC8" i="3"/>
  <c r="AC9" i="3"/>
  <c r="J4" i="3"/>
  <c r="L4" i="3" s="1"/>
  <c r="N4" i="3" s="1"/>
  <c r="N9" i="3" s="1"/>
  <c r="J5" i="3"/>
  <c r="L5" i="3"/>
  <c r="N5" i="3"/>
  <c r="J6" i="3"/>
  <c r="L6" i="3"/>
  <c r="N6" i="3"/>
  <c r="J7" i="3"/>
  <c r="L7" i="3"/>
  <c r="N7" i="3"/>
  <c r="J8" i="3"/>
  <c r="L8" i="3"/>
  <c r="N8" i="3"/>
  <c r="B4" i="2"/>
  <c r="B2" i="2"/>
  <c r="B3" i="2"/>
  <c r="B5" i="2"/>
  <c r="B6" i="2"/>
  <c r="B7" i="2"/>
  <c r="B8" i="2"/>
  <c r="B9" i="2"/>
  <c r="B10" i="2"/>
  <c r="B11" i="2"/>
  <c r="F28" i="1" l="1"/>
  <c r="F146" i="1" s="1"/>
  <c r="N9" i="2"/>
  <c r="N120" i="1" a="1"/>
  <c r="N120" i="1" s="1"/>
  <c r="N121" i="1" a="1"/>
  <c r="N121" i="1" s="1"/>
  <c r="N119" i="1" a="1"/>
  <c r="N119" i="1" s="1"/>
  <c r="R135" i="1"/>
  <c r="F34" i="1"/>
  <c r="V71" i="1"/>
  <c r="N128" i="1"/>
  <c r="F44" i="1"/>
  <c r="F59" i="1" s="1"/>
  <c r="F29" i="1"/>
  <c r="F147" i="1" s="1"/>
  <c r="F15" i="1"/>
  <c r="F52" i="1" s="1"/>
  <c r="X69" i="1"/>
  <c r="J127" i="1"/>
  <c r="L127" i="1" s="1"/>
  <c r="X87" i="1"/>
  <c r="Y102" i="1" s="1"/>
  <c r="F102" i="1"/>
  <c r="X102" i="1" s="1"/>
  <c r="L128" i="1"/>
  <c r="J16" i="1"/>
  <c r="J61" i="1"/>
  <c r="R71" i="1"/>
  <c r="X115" i="1"/>
  <c r="X112" i="1"/>
  <c r="F42" i="1"/>
  <c r="F58" i="1" s="1"/>
  <c r="X109" i="1"/>
  <c r="X113" i="1"/>
  <c r="X111" i="1"/>
  <c r="X114" i="1"/>
  <c r="J129" i="1"/>
  <c r="N129" i="1" s="1"/>
  <c r="P129" i="1" s="1"/>
  <c r="X110" i="1"/>
  <c r="F17" i="1"/>
  <c r="F53" i="1" s="1"/>
  <c r="I28" i="1"/>
  <c r="X68" i="1"/>
  <c r="N41" i="1"/>
  <c r="P29" i="1"/>
  <c r="M29" i="1"/>
  <c r="F33" i="1"/>
  <c r="F36" i="1"/>
  <c r="F35" i="1"/>
  <c r="P28" i="1"/>
  <c r="M28" i="1"/>
  <c r="F27" i="1"/>
  <c r="I29" i="1"/>
  <c r="F18" i="1"/>
  <c r="F40" i="1"/>
  <c r="X82" i="1"/>
  <c r="N71" i="1"/>
  <c r="X77" i="1"/>
  <c r="J126" i="1"/>
  <c r="V135" i="1" l="1"/>
  <c r="R130" i="1"/>
  <c r="R132" i="1"/>
  <c r="R133" i="1"/>
  <c r="R131" i="1"/>
  <c r="R134" i="1"/>
  <c r="N10" i="2"/>
  <c r="R119" i="1" a="1"/>
  <c r="R119" i="1" s="1"/>
  <c r="P119" i="1"/>
  <c r="R121" i="1" a="1"/>
  <c r="R121" i="1" s="1"/>
  <c r="P121" i="1"/>
  <c r="P120" i="1"/>
  <c r="N15" i="1" s="1"/>
  <c r="N52" i="1" s="1"/>
  <c r="R120" i="1" a="1"/>
  <c r="R120" i="1" s="1"/>
  <c r="F57" i="1"/>
  <c r="F56" i="1"/>
  <c r="F145" i="1"/>
  <c r="F148" i="1" s="1"/>
  <c r="F149" i="1" s="1"/>
  <c r="F139" i="1" s="1"/>
  <c r="F55" i="1"/>
  <c r="R128" i="1"/>
  <c r="N45" i="1"/>
  <c r="N60" i="1" s="1"/>
  <c r="R129" i="1"/>
  <c r="J43" i="1"/>
  <c r="J28" i="1"/>
  <c r="J17" i="1"/>
  <c r="J53" i="1" s="1"/>
  <c r="J15" i="1"/>
  <c r="J52" i="1" s="1"/>
  <c r="J44" i="1"/>
  <c r="J59" i="1" s="1"/>
  <c r="J42" i="1"/>
  <c r="J58" i="1" s="1"/>
  <c r="F16" i="1"/>
  <c r="J41" i="1"/>
  <c r="N42" i="1"/>
  <c r="N58" i="1" s="1"/>
  <c r="X71" i="1"/>
  <c r="J29" i="1"/>
  <c r="J147" i="1" s="1"/>
  <c r="N127" i="1"/>
  <c r="Y71" i="1"/>
  <c r="N46" i="1"/>
  <c r="N61" i="1" s="1"/>
  <c r="J40" i="1"/>
  <c r="J39" i="1"/>
  <c r="L129" i="1"/>
  <c r="J35" i="1" s="1"/>
  <c r="T28" i="1"/>
  <c r="U28" i="1" s="1"/>
  <c r="Q28" i="1"/>
  <c r="N34" i="1"/>
  <c r="N35" i="1"/>
  <c r="N36" i="1"/>
  <c r="N33" i="1"/>
  <c r="Q29" i="1"/>
  <c r="T29" i="1"/>
  <c r="U29" i="1" s="1"/>
  <c r="N126" i="1"/>
  <c r="L126" i="1"/>
  <c r="V133" i="1" l="1"/>
  <c r="V45" i="1" s="1"/>
  <c r="V60" i="1" s="1"/>
  <c r="V132" i="1"/>
  <c r="V128" i="1"/>
  <c r="X128" i="1" s="1"/>
  <c r="V134" i="1"/>
  <c r="V46" i="1" s="1"/>
  <c r="V61" i="1" s="1"/>
  <c r="V131" i="1"/>
  <c r="V41" i="1" s="1"/>
  <c r="R41" i="1"/>
  <c r="V130" i="1"/>
  <c r="N11" i="2"/>
  <c r="N12" i="2"/>
  <c r="N16" i="1"/>
  <c r="V121" i="1" a="1"/>
  <c r="V121" i="1" s="1"/>
  <c r="X121" i="1" s="1"/>
  <c r="T121" i="1"/>
  <c r="V119" i="1" a="1"/>
  <c r="V119" i="1" s="1"/>
  <c r="X119" i="1" s="1"/>
  <c r="T119" i="1"/>
  <c r="V120" i="1" a="1"/>
  <c r="V120" i="1" s="1"/>
  <c r="X120" i="1" s="1"/>
  <c r="T120" i="1"/>
  <c r="R16" i="1" s="1"/>
  <c r="N18" i="1"/>
  <c r="R46" i="1"/>
  <c r="R61" i="1" s="1"/>
  <c r="V29" i="1"/>
  <c r="V147" i="1" s="1"/>
  <c r="N44" i="1"/>
  <c r="N59" i="1" s="1"/>
  <c r="R45" i="1"/>
  <c r="R60" i="1" s="1"/>
  <c r="N43" i="1"/>
  <c r="R44" i="1"/>
  <c r="R59" i="1" s="1"/>
  <c r="R42" i="1"/>
  <c r="R58" i="1" s="1"/>
  <c r="V129" i="1"/>
  <c r="X129" i="1" s="1"/>
  <c r="V33" i="1" s="1"/>
  <c r="T129" i="1"/>
  <c r="R34" i="1" s="1"/>
  <c r="J36" i="1"/>
  <c r="J18" i="1"/>
  <c r="R43" i="1"/>
  <c r="P127" i="1"/>
  <c r="R127" i="1"/>
  <c r="V127" i="1" s="1"/>
  <c r="J33" i="1"/>
  <c r="J56" i="1" s="1"/>
  <c r="J34" i="1"/>
  <c r="P128" i="1"/>
  <c r="N29" i="1" s="1"/>
  <c r="N147" i="1" s="1"/>
  <c r="N39" i="1"/>
  <c r="N40" i="1"/>
  <c r="N57" i="1" s="1"/>
  <c r="J27" i="1"/>
  <c r="J145" i="1" s="1"/>
  <c r="J146" i="1"/>
  <c r="N56" i="1"/>
  <c r="R126" i="1"/>
  <c r="V126" i="1" s="1"/>
  <c r="P126" i="1"/>
  <c r="N28" i="1" l="1"/>
  <c r="X60" i="1"/>
  <c r="X41" i="1"/>
  <c r="X46" i="1"/>
  <c r="N17" i="1"/>
  <c r="N53" i="1" s="1"/>
  <c r="X45" i="1"/>
  <c r="V44" i="1"/>
  <c r="V59" i="1" s="1"/>
  <c r="X59" i="1" s="1"/>
  <c r="X61" i="1"/>
  <c r="J57" i="1"/>
  <c r="V36" i="1"/>
  <c r="R35" i="1"/>
  <c r="V42" i="1"/>
  <c r="V58" i="1" s="1"/>
  <c r="X58" i="1" s="1"/>
  <c r="V16" i="1"/>
  <c r="X16" i="1" s="1"/>
  <c r="V15" i="1"/>
  <c r="V52" i="1" s="1"/>
  <c r="V35" i="1"/>
  <c r="V56" i="1" s="1"/>
  <c r="V34" i="1"/>
  <c r="X34" i="1" s="1"/>
  <c r="V43" i="1"/>
  <c r="X43" i="1" s="1"/>
  <c r="R36" i="1"/>
  <c r="R33" i="1"/>
  <c r="J148" i="1"/>
  <c r="J149" i="1" s="1"/>
  <c r="J139" i="1" s="1"/>
  <c r="R15" i="1"/>
  <c r="R52" i="1" s="1"/>
  <c r="T127" i="1"/>
  <c r="X127" i="1"/>
  <c r="T128" i="1"/>
  <c r="R29" i="1" s="1"/>
  <c r="R147" i="1" s="1"/>
  <c r="R39" i="1"/>
  <c r="R40" i="1"/>
  <c r="J55" i="1"/>
  <c r="N27" i="1"/>
  <c r="N145" i="1" s="1"/>
  <c r="N146" i="1"/>
  <c r="T126" i="1"/>
  <c r="X126" i="1"/>
  <c r="R28" i="1" l="1"/>
  <c r="V28" i="1"/>
  <c r="V146" i="1" s="1"/>
  <c r="X21" i="1"/>
  <c r="X44" i="1"/>
  <c r="X42" i="1"/>
  <c r="X35" i="1"/>
  <c r="X36" i="1"/>
  <c r="R18" i="1"/>
  <c r="R17" i="1"/>
  <c r="R56" i="1"/>
  <c r="X56" i="1" s="1"/>
  <c r="X23" i="1"/>
  <c r="X52" i="1"/>
  <c r="R57" i="1"/>
  <c r="X33" i="1"/>
  <c r="X15" i="1"/>
  <c r="N148" i="1"/>
  <c r="N149" i="1" s="1"/>
  <c r="N139" i="1" s="1"/>
  <c r="V27" i="1"/>
  <c r="V145" i="1" s="1"/>
  <c r="X29" i="1"/>
  <c r="V40" i="1"/>
  <c r="V39" i="1"/>
  <c r="N55" i="1"/>
  <c r="R27" i="1"/>
  <c r="R145" i="1" s="1"/>
  <c r="X22" i="1" l="1"/>
  <c r="R53" i="1"/>
  <c r="V18" i="1"/>
  <c r="V17" i="1"/>
  <c r="X17" i="1" s="1"/>
  <c r="V148" i="1"/>
  <c r="V149" i="1" s="1"/>
  <c r="V139" i="1" s="1"/>
  <c r="X28" i="1"/>
  <c r="R146" i="1"/>
  <c r="R148" i="1" s="1"/>
  <c r="R149" i="1" s="1"/>
  <c r="R139" i="1" s="1"/>
  <c r="V55" i="1"/>
  <c r="R55" i="1"/>
  <c r="X39" i="1"/>
  <c r="X40" i="1"/>
  <c r="V57" i="1"/>
  <c r="X27" i="1"/>
  <c r="X18" i="1" l="1"/>
  <c r="V53" i="1"/>
  <c r="X53" i="1" s="1"/>
  <c r="X55" i="1"/>
  <c r="X57" i="1"/>
  <c r="X139" i="1" l="1"/>
  <c r="X149" i="1"/>
  <c r="J14" i="1" l="1"/>
  <c r="J54" i="1" s="1"/>
  <c r="F14" i="1"/>
  <c r="F13" i="1"/>
  <c r="J13" i="1" l="1"/>
  <c r="J51" i="1" s="1"/>
  <c r="J63" i="1" s="1"/>
  <c r="N13" i="1"/>
  <c r="N14" i="1"/>
  <c r="N54" i="1" s="1"/>
  <c r="F48" i="1"/>
  <c r="F51" i="1"/>
  <c r="F54" i="1"/>
  <c r="J48" i="1" l="1"/>
  <c r="J65" i="1" s="1"/>
  <c r="J103" i="1" s="1"/>
  <c r="J108" i="1" s="1"/>
  <c r="J116" i="1" s="1"/>
  <c r="J104" i="1" s="1"/>
  <c r="J105" i="1" s="1"/>
  <c r="J106" i="1" s="1"/>
  <c r="J140" i="1" s="1"/>
  <c r="J141" i="1" s="1"/>
  <c r="V14" i="1"/>
  <c r="V54" i="1" s="1"/>
  <c r="V13" i="1"/>
  <c r="R13" i="1"/>
  <c r="R14" i="1"/>
  <c r="R54" i="1" s="1"/>
  <c r="N51" i="1"/>
  <c r="N63" i="1" s="1"/>
  <c r="N48" i="1"/>
  <c r="F63" i="1"/>
  <c r="F65" i="1" s="1"/>
  <c r="X13" i="1" l="1"/>
  <c r="X14" i="1"/>
  <c r="X54" i="1"/>
  <c r="R48" i="1"/>
  <c r="R51" i="1"/>
  <c r="R63" i="1" s="1"/>
  <c r="F103" i="1"/>
  <c r="V48" i="1"/>
  <c r="V51" i="1"/>
  <c r="V63" i="1" s="1"/>
  <c r="N65" i="1"/>
  <c r="N103" i="1" s="1"/>
  <c r="Y48" i="1" l="1"/>
  <c r="X63" i="1"/>
  <c r="X51" i="1"/>
  <c r="Y63" i="1" s="1"/>
  <c r="V65" i="1"/>
  <c r="V103" i="1" s="1"/>
  <c r="V108" i="1" s="1"/>
  <c r="V116" i="1" s="1"/>
  <c r="V104" i="1" s="1"/>
  <c r="V105" i="1" s="1"/>
  <c r="V106" i="1" s="1"/>
  <c r="V140" i="1" s="1"/>
  <c r="V141" i="1" s="1"/>
  <c r="N108" i="1"/>
  <c r="N116" i="1" s="1"/>
  <c r="N104" i="1" s="1"/>
  <c r="N105" i="1" s="1"/>
  <c r="N106" i="1" s="1"/>
  <c r="N140" i="1" s="1"/>
  <c r="N141" i="1" s="1"/>
  <c r="F108" i="1"/>
  <c r="F116" i="1" s="1"/>
  <c r="R65" i="1"/>
  <c r="R103" i="1" s="1"/>
  <c r="X48" i="1"/>
  <c r="Y65" i="1" l="1"/>
  <c r="X103" i="1"/>
  <c r="X65" i="1"/>
  <c r="X108" i="1" s="1"/>
  <c r="Y116" i="1" s="1"/>
  <c r="F104" i="1"/>
  <c r="R108" i="1"/>
  <c r="R116" i="1" s="1"/>
  <c r="R104" i="1" s="1"/>
  <c r="R105" i="1" s="1"/>
  <c r="R106" i="1" s="1"/>
  <c r="R140" i="1" s="1"/>
  <c r="R141" i="1" s="1"/>
  <c r="F105" i="1" l="1"/>
  <c r="X104" i="1"/>
  <c r="X116" i="1"/>
  <c r="X105" i="1" l="1"/>
  <c r="Y106" i="1" s="1"/>
  <c r="F106" i="1"/>
  <c r="X106" i="1" l="1"/>
  <c r="F140" i="1"/>
  <c r="X140" i="1" l="1"/>
  <c r="X141" i="1" s="1"/>
  <c r="Y107" i="1"/>
  <c r="Y140" i="1"/>
  <c r="F141" i="1"/>
  <c r="Y1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 Ormsby</author>
  </authors>
  <commentList>
    <comment ref="Y8" authorId="0" shapeId="0" xr:uid="{86E8A7B9-A2D0-4D23-A19A-68BB018C87B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Use dropdown lists where available.</t>
        </r>
      </text>
    </comment>
    <comment ref="B10" authorId="0" shapeId="0" xr:uid="{48557C1A-29C5-4BF3-B993-BED931984400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TO START, see ROWS 113-128 :
 - Enter Base Salary and/or hourly rate for each personnel;
 - enter COL increase
- option to enter anticipated promotions</t>
        </r>
      </text>
    </comment>
    <comment ref="D12" authorId="0" shapeId="0" xr:uid="{407AC663-2BC4-4DFB-889C-166EA5464913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# months  in this column; 
OR, 
# of stipends</t>
        </r>
      </text>
    </comment>
    <comment ref="B23" authorId="0" shapeId="0" xr:uid="{E46BC511-F970-4D26-910C-A62A4005EB5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Additional Compensation in the form of a flat stipend, e.g., $2000 for course development, enter flat rate in Cell D117, and # of stipends for each year on this Row.</t>
        </r>
      </text>
    </comment>
    <comment ref="D23" authorId="0" shapeId="0" xr:uid="{8C46B443-088B-412F-8D48-8B4A1CAFDCFA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Instead of calendar months, this number reflects the # of faculty, or instances, where additional compensation in the amount entered in D117 is budgeted.</t>
        </r>
      </text>
    </comment>
    <comment ref="B24" authorId="0" shapeId="0" xr:uid="{8D210E7D-9A07-4573-8BD4-2BCD8C6F59CB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Additional Compensation in the form of a flat stipend, e.g., $2000 for course development, enter flat rate in Cell D118, and # of stipends for each year on this Row.</t>
        </r>
      </text>
    </comment>
    <comment ref="D24" authorId="0" shapeId="0" xr:uid="{A6974DD5-FE72-4CD1-AF54-AF21E27933E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Instead of calendar months, this number reflects the # of faculty, or instances, where additional compensation in the amount entered in D118 is budgeted.</t>
        </r>
      </text>
    </comment>
    <comment ref="D32" authorId="0" shapeId="0" xr:uid="{11C0451A-A88C-4646-ACD5-75378FCB0A04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For PhD students enter 9 months for entire AY, or 4.5 for one semester; enter 3 months for fulltime summer months, otherwise, look at hourly for summer months</t>
        </r>
      </text>
    </comment>
    <comment ref="B50" authorId="0" shapeId="0" xr:uid="{DC60A486-B9CD-4442-9C37-37B1B52132FD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appropriate fringe rate from dropdown (blue-shaded cells)</t>
        </r>
      </text>
    </comment>
    <comment ref="C85" authorId="0" shapeId="0" xr:uid="{7D004B8B-EBBD-47F3-9EEE-6AECC9E8D8F4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Provide more detail on Materials-Supplies Tab if needed.</t>
        </r>
      </text>
    </comment>
    <comment ref="D118" authorId="0" shapeId="0" xr:uid="{FFED6042-7296-4526-B011-86A945C11B3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the Base salary for the Current Academic Year, or estimated salary if start date is more than one year away.</t>
        </r>
      </text>
    </comment>
    <comment ref="G118" authorId="0" shapeId="0" xr:uid="{93CE9402-EABA-4DA6-A86D-5B814BD2C36B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K118" authorId="0" shapeId="0" xr:uid="{C37ED9CB-3036-45DC-A9D1-4D5D2B59A3A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O118" authorId="0" shapeId="0" xr:uid="{A4ADBDEC-CD5B-4833-8B37-0739E844253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S118" authorId="0" shapeId="0" xr:uid="{0B45CFCC-60FA-49A9-B329-FF6AC8890C3D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W118" authorId="0" shapeId="0" xr:uid="{C33D868C-0887-4D0F-AE5A-B1F669AA496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a tenure promotion is anticipated, select type from dropdown list in the applicable Year; Leave blank if not applicable. (See Lists Tab)</t>
        </r>
      </text>
    </comment>
    <comment ref="D135" authorId="0" shapeId="0" xr:uid="{13D18F83-B866-4493-8C70-852ED053B56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J135" authorId="0" shapeId="0" xr:uid="{71DFFD84-A88B-41CD-B45F-36330C550DDB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N135" authorId="0" shapeId="0" xr:uid="{017A66EA-555C-4628-86A6-4EC8F09D36F6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R135" authorId="0" shapeId="0" xr:uid="{B65EA501-8AB5-478E-B498-BABCDBD8391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V135" authorId="0" shapeId="0" xr:uid="{FA36FA57-E964-4C23-BF76-C250A2E3F469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Select from list</t>
        </r>
      </text>
    </comment>
    <comment ref="C136" authorId="0" shapeId="0" xr:uid="{6C05E384-D92E-4AC5-9EF6-6BAD4C74D6CE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If the anticipated promotion is not Associate or Full, select Custom and enter the amount in F129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Mira Ormsby</author>
  </authors>
  <commentList>
    <comment ref="I2" authorId="0" shapeId="0" xr:uid="{EEB5CA25-69DC-4CDB-8E4D-71B083F072A8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Cost of Living increase for budgeting purposes only.</t>
        </r>
      </text>
    </comment>
    <comment ref="J2" authorId="0" shapeId="0" xr:uid="{579389E8-BAFD-4F43-AC13-B043A56AB1F5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first half of AY, e.g., for 2024-25, enter 2024.</t>
        </r>
      </text>
    </comment>
    <comment ref="M2" authorId="0" shapeId="0" xr:uid="{4859A346-9185-469E-A10F-807E6427C95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base year stipend per HR directive.</t>
        </r>
      </text>
    </comment>
    <comment ref="O2" authorId="0" shapeId="0" xr:uid="{BD8E1D90-D688-4CB5-B974-1558D0862EE2}">
      <text>
        <r>
          <rPr>
            <b/>
            <sz val="9"/>
            <color indexed="81"/>
            <rFont val="Tahoma"/>
            <family val="2"/>
          </rPr>
          <t>Mira Ormsby:</t>
        </r>
        <r>
          <rPr>
            <sz val="9"/>
            <color indexed="81"/>
            <rFont val="Tahoma"/>
            <family val="2"/>
          </rPr>
          <t xml:space="preserve">
Enter base year hourly wage (per HR).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<sst xmlns="http://schemas.openxmlformats.org/spreadsheetml/2006/main" count="528" uniqueCount="270">
  <si>
    <t>CLARK UNIVERSITY</t>
  </si>
  <si>
    <t>OFFICE OF SPONSORED PROGRAMS AND RESEARCH</t>
  </si>
  <si>
    <t>Solicitation # (or link):</t>
  </si>
  <si>
    <t>Principal Investigator:</t>
  </si>
  <si>
    <t>Co-PI:</t>
  </si>
  <si>
    <t>Department:</t>
  </si>
  <si>
    <t>Proposal Title:</t>
  </si>
  <si>
    <t>Solicitation #:</t>
  </si>
  <si>
    <t>Funding Sponsor:</t>
  </si>
  <si>
    <t>Subaward Sponsor (Lead):</t>
  </si>
  <si>
    <t>Start Date:</t>
  </si>
  <si>
    <t>End Date:</t>
  </si>
  <si>
    <t>YEAR 1</t>
  </si>
  <si>
    <t>YEAR 2</t>
  </si>
  <si>
    <t>YEAR 3</t>
  </si>
  <si>
    <t>YEAR 4</t>
  </si>
  <si>
    <t>YEAR 5</t>
  </si>
  <si>
    <t>TOTAL</t>
  </si>
  <si>
    <t>Acct Codes</t>
  </si>
  <si>
    <t>Calendar Months</t>
  </si>
  <si>
    <t>%</t>
  </si>
  <si>
    <t>Amount</t>
  </si>
  <si>
    <t>SALARY &amp; FRINGE</t>
  </si>
  <si>
    <t>A.</t>
  </si>
  <si>
    <t>KEY PERSONNEL</t>
  </si>
  <si>
    <t>Faculty (9-month appt, full-time)</t>
  </si>
  <si>
    <t>NAME</t>
  </si>
  <si>
    <t>PI - Academic Year salary</t>
  </si>
  <si>
    <r>
      <t xml:space="preserve">PI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</t>
    </r>
  </si>
  <si>
    <t>Co-PI #1 - Academic Year salary</t>
  </si>
  <si>
    <r>
      <t xml:space="preserve">Co-PI #1 -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 </t>
    </r>
  </si>
  <si>
    <t>Co-PI #2 - Academic Year salary</t>
  </si>
  <si>
    <r>
      <t xml:space="preserve">Co-PI #2 -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</t>
    </r>
  </si>
  <si>
    <t>Faculty - Additional Compensation (Stipend)</t>
  </si>
  <si>
    <t>PostDoc/Res/Admin (12-month appt)</t>
  </si>
  <si>
    <t>1 - PI/Co-PI/Co-I - salary</t>
  </si>
  <si>
    <t xml:space="preserve">2 - PI/Co-PI/Co-I - salary  </t>
  </si>
  <si>
    <t xml:space="preserve">3 - Administrative Staff - salary  </t>
  </si>
  <si>
    <t>B.</t>
  </si>
  <si>
    <t>OTHER PERSONNEL</t>
  </si>
  <si>
    <t>PhD UNION Fulltime ONLY</t>
  </si>
  <si>
    <t>1 - PhD Graduate Student (Academic Year)</t>
  </si>
  <si>
    <t>1 - PhD Graduate Student (Fulltime Summer)</t>
  </si>
  <si>
    <t>2 - PhD Graduate Student (Academic Year)</t>
  </si>
  <si>
    <t>2 - PhD Graduate Student (Fulltime Summer)</t>
  </si>
  <si>
    <t>OTHER PERSONNEL (Hourly ONLY)</t>
  </si>
  <si>
    <t>Number of Students</t>
  </si>
  <si>
    <t># hrs</t>
  </si>
  <si>
    <t># wks</t>
  </si>
  <si>
    <t>Amt.</t>
  </si>
  <si>
    <t># stu</t>
  </si>
  <si>
    <t>PhD Graduate Research Assistant (AY-Hourly)</t>
  </si>
  <si>
    <t>PhD Graduate Research Assistant (Summer)</t>
  </si>
  <si>
    <t>MA Graduate Research Assistant (AY)</t>
  </si>
  <si>
    <t>MA Graduate Research Assistant (Summer)</t>
  </si>
  <si>
    <t>Undergraduate Research Assistant (AY)</t>
  </si>
  <si>
    <t>Undergraduate Research Assistant (Summer)</t>
  </si>
  <si>
    <t>Project Support Staff (Admin FT, PT, Temp)</t>
  </si>
  <si>
    <t>Total Salary</t>
  </si>
  <si>
    <t>C.</t>
  </si>
  <si>
    <t>Fringe Rates</t>
  </si>
  <si>
    <t>PI Faculty - Academic Year Fringe</t>
  </si>
  <si>
    <t>Co-PI #1 - Faculty - Academic Year Fringe</t>
  </si>
  <si>
    <t>Co-PI #2 - Faculty - Academic Year Fringe</t>
  </si>
  <si>
    <t xml:space="preserve">Faculty - Summer Fringe (or Addl comp) </t>
  </si>
  <si>
    <t>Postdoc/Res/Admin Fringe</t>
  </si>
  <si>
    <t>PhD Graduate Student FT (AY) Fringe</t>
  </si>
  <si>
    <t>PhD Graduate Student (Summer) Fringe</t>
  </si>
  <si>
    <t>MA Graduate RA Summer - Fringe</t>
  </si>
  <si>
    <t>Undergraduate RA Summer - Fringe</t>
  </si>
  <si>
    <t>Project Support Staff - Fringe</t>
  </si>
  <si>
    <t>Total Fringe Benefits</t>
  </si>
  <si>
    <t>Total Salary and Fringe</t>
  </si>
  <si>
    <t>D.</t>
  </si>
  <si>
    <t>TRAVEL</t>
  </si>
  <si>
    <t>Travel - domestic</t>
  </si>
  <si>
    <t>Travel - foreign</t>
  </si>
  <si>
    <t>Total Travel Costs</t>
  </si>
  <si>
    <t>E.</t>
  </si>
  <si>
    <t xml:space="preserve">EQUIPMENT </t>
  </si>
  <si>
    <t>Equipment &gt; $5,000 per item</t>
  </si>
  <si>
    <t>Total Equipment &gt;$5,000</t>
  </si>
  <si>
    <t>F.</t>
  </si>
  <si>
    <t>PARTICIPANT SUPPORT COSTS</t>
  </si>
  <si>
    <t>Participant Support Costs</t>
  </si>
  <si>
    <t>Total Participant Support Costs</t>
  </si>
  <si>
    <t>G.</t>
  </si>
  <si>
    <t>OTHER DIRECT COSTS</t>
  </si>
  <si>
    <t>Materials and Supplies</t>
  </si>
  <si>
    <t>Publications</t>
  </si>
  <si>
    <t>Consultant Services-1</t>
  </si>
  <si>
    <t>Consultant Services-2</t>
  </si>
  <si>
    <t>Consultant Services-3</t>
  </si>
  <si>
    <t>Consultant Services-4</t>
  </si>
  <si>
    <t>Computer Services</t>
  </si>
  <si>
    <t>Subaward #1</t>
  </si>
  <si>
    <t>Subaward #2</t>
  </si>
  <si>
    <t>Subaward #3</t>
  </si>
  <si>
    <t>Subaward #4</t>
  </si>
  <si>
    <t>Subaward #5</t>
  </si>
  <si>
    <t>Other</t>
  </si>
  <si>
    <t>Total Other Direct Costs</t>
  </si>
  <si>
    <t>Total Direct Costs</t>
  </si>
  <si>
    <t>Rate:</t>
  </si>
  <si>
    <t>Total Clark Costs</t>
  </si>
  <si>
    <t>Year 1</t>
  </si>
  <si>
    <t>Year 2</t>
  </si>
  <si>
    <t>Year 3</t>
  </si>
  <si>
    <t>Year 4</t>
  </si>
  <si>
    <t>Year 5</t>
  </si>
  <si>
    <t>DC (w/o subcontracts)</t>
  </si>
  <si>
    <t>Equipment &gt; $5,000</t>
  </si>
  <si>
    <t>Modified Total Direct Costs (MTDC)</t>
  </si>
  <si>
    <t>SALARIES</t>
  </si>
  <si>
    <t>FY Salaries</t>
  </si>
  <si>
    <t>Current AY Salary</t>
  </si>
  <si>
    <t>Year One</t>
  </si>
  <si>
    <t>FTE Annual</t>
  </si>
  <si>
    <t>Year Two</t>
  </si>
  <si>
    <t>Year Three</t>
  </si>
  <si>
    <t>Year Four</t>
  </si>
  <si>
    <t>Year Five</t>
  </si>
  <si>
    <t>PI - Faculty (9-mo)</t>
  </si>
  <si>
    <t>Co-PI #1 - Faculty (9-mo)</t>
  </si>
  <si>
    <t>Co-PI #2 - Faculty (9-mo)</t>
  </si>
  <si>
    <t>Faculty Additional Compensation (Flat Stipend)</t>
  </si>
  <si>
    <t>PI - Postdoc/Researcher/Admin (12-mo)</t>
  </si>
  <si>
    <t>Administrative Staff (Salary) (12-mo)</t>
  </si>
  <si>
    <t>Graduate Students (PhD UNION)</t>
  </si>
  <si>
    <t>Graduate Student Hourly (PhD UNION)</t>
  </si>
  <si>
    <t>Masters Student Hourly</t>
  </si>
  <si>
    <t>Undergraduate Hourly</t>
  </si>
  <si>
    <t>NE-Research Scientist (Hourly, FT, PT)</t>
  </si>
  <si>
    <t>Administrative Staff (FT, PT, PT Temp)</t>
  </si>
  <si>
    <t>COLA rate</t>
  </si>
  <si>
    <t>Year 1 Match</t>
  </si>
  <si>
    <t>Year 2 match</t>
  </si>
  <si>
    <t>Year 3 match</t>
  </si>
  <si>
    <t>Year 4 match</t>
  </si>
  <si>
    <t>Year 5 match</t>
  </si>
  <si>
    <t>TOTAL MATCH</t>
  </si>
  <si>
    <t>COST SHARE/MATCH</t>
  </si>
  <si>
    <t>check</t>
  </si>
  <si>
    <t>amount needed</t>
  </si>
  <si>
    <t>over/under</t>
  </si>
  <si>
    <t>Clark Salary and Fringe Match</t>
  </si>
  <si>
    <t>Name</t>
  </si>
  <si>
    <t>Fringe</t>
  </si>
  <si>
    <t>Y1 total</t>
  </si>
  <si>
    <t>Y2 total</t>
  </si>
  <si>
    <t>Y3 total</t>
  </si>
  <si>
    <t>Y4 total</t>
  </si>
  <si>
    <t>Y5 total</t>
  </si>
  <si>
    <t>Total Clark match</t>
  </si>
  <si>
    <t>Supplies</t>
  </si>
  <si>
    <t>Y1</t>
  </si>
  <si>
    <t>Y2</t>
  </si>
  <si>
    <t>Y3</t>
  </si>
  <si>
    <t>Y4</t>
  </si>
  <si>
    <t>Y5</t>
  </si>
  <si>
    <t>item</t>
  </si>
  <si>
    <t>Total</t>
  </si>
  <si>
    <t>DOMESTIC TRAVEL</t>
  </si>
  <si>
    <t>FOREIGN TRAVEL</t>
  </si>
  <si>
    <t>Travel Purpose</t>
  </si>
  <si>
    <t>Travel Destination</t>
  </si>
  <si>
    <t>Travel Origin</t>
  </si>
  <si>
    <t># of PPL</t>
  </si>
  <si>
    <t>Registration</t>
  </si>
  <si>
    <t>Airfare/ Mileage</t>
  </si>
  <si>
    <t>Rental Car</t>
  </si>
  <si>
    <t># of Nights</t>
  </si>
  <si>
    <t>Per Diem (Lodging)</t>
  </si>
  <si>
    <t># of Days</t>
  </si>
  <si>
    <t>Per Diem (M&amp;IE)</t>
  </si>
  <si>
    <t>Estimated  Trip Cost</t>
  </si>
  <si>
    <t># of Trips</t>
  </si>
  <si>
    <t>Total Cost</t>
  </si>
  <si>
    <t>Worcester, MA</t>
  </si>
  <si>
    <t>Months</t>
  </si>
  <si>
    <t>FTE</t>
  </si>
  <si>
    <t># Months</t>
  </si>
  <si>
    <t># Semesters</t>
  </si>
  <si>
    <t>AY or Summer</t>
  </si>
  <si>
    <t>Annual Cost of Living Increase (For Cost Estimation Only)</t>
  </si>
  <si>
    <t>Rates</t>
  </si>
  <si>
    <t>Current Fringe Rates</t>
  </si>
  <si>
    <t>Clark Internal Account Codes and Positions
Faculty &amp; Staff Account Codes</t>
  </si>
  <si>
    <t>AY</t>
  </si>
  <si>
    <t xml:space="preserve">Faculty Full Time Academic Year 6011 </t>
  </si>
  <si>
    <t xml:space="preserve">Faculty Part Time 6012 </t>
  </si>
  <si>
    <t>= One CBO</t>
  </si>
  <si>
    <t>Su</t>
  </si>
  <si>
    <t>Summer</t>
  </si>
  <si>
    <t xml:space="preserve">Faculty Full Time Summer 6013 </t>
  </si>
  <si>
    <t xml:space="preserve">Faculty Addt’l Comp 6014 </t>
  </si>
  <si>
    <t xml:space="preserve">Faculty non TT Full Time 6015 </t>
  </si>
  <si>
    <t>-</t>
  </si>
  <si>
    <t>Faculty Admin Supplement 6016</t>
  </si>
  <si>
    <t xml:space="preserve">Research-Post Doc Full Time 6022 </t>
  </si>
  <si>
    <t>Research-Post Doc Part-Time 6027</t>
  </si>
  <si>
    <t>NE-Research Scientist Full Time 6048</t>
  </si>
  <si>
    <t>NE-Research Scientist Part Time 6049</t>
  </si>
  <si>
    <t>Admin Full Time 6021</t>
  </si>
  <si>
    <t xml:space="preserve">Admin Add’l Comp 6026 </t>
  </si>
  <si>
    <t>PhD Teaching Assistant-Union 6054</t>
  </si>
  <si>
    <t xml:space="preserve">PhD Research Assistant-Union 6055  </t>
  </si>
  <si>
    <t>Graduate Research Assistant - Union 6060</t>
  </si>
  <si>
    <t xml:space="preserve">Graduate Other Wages Non-Union 6056 </t>
  </si>
  <si>
    <t xml:space="preserve">Graduate Research Asst - Non-Union 6061 </t>
  </si>
  <si>
    <t xml:space="preserve">Undergraduate Non-Work Study 6053  </t>
  </si>
  <si>
    <t xml:space="preserve">Undergraduate Summer Researchers 6057 </t>
  </si>
  <si>
    <t xml:space="preserve">Admin Part Time 6019 </t>
  </si>
  <si>
    <t>Admin Part Time Temp 6023</t>
  </si>
  <si>
    <t xml:space="preserve">NE (hourly)-Staff Full Time 6031 </t>
  </si>
  <si>
    <t xml:space="preserve">NE (hourly)-Staff Part-Time 6037 </t>
  </si>
  <si>
    <t>MODIFIED TOTAL DIRECT COSTS (MDTC)</t>
  </si>
  <si>
    <t>Total Indirect Costs</t>
  </si>
  <si>
    <t>Tenure Promotions</t>
  </si>
  <si>
    <t>Amt</t>
  </si>
  <si>
    <t>Custom</t>
  </si>
  <si>
    <t>P</t>
  </si>
  <si>
    <t>Associate</t>
  </si>
  <si>
    <t>Full</t>
  </si>
  <si>
    <t>A</t>
  </si>
  <si>
    <t>F</t>
  </si>
  <si>
    <t>C</t>
  </si>
  <si>
    <t>n/a</t>
  </si>
  <si>
    <t>Custom Promotion/Raise</t>
  </si>
  <si>
    <t>Level</t>
  </si>
  <si>
    <t>FIRST STEP</t>
  </si>
  <si>
    <t>If you have subawards, enter the total budget for each year; the Modified Total Direct Costs section automatically calculates the Indirect Cost Rate based on Clark's approved, federally-negotiated agreement. If you are submitting to USDA, use the USDA Budget template.</t>
  </si>
  <si>
    <t>There are notes throughout the sheet (hover over any cell with a red triangle in top corner) to provide instructions and guidance on the budget information to be entered.</t>
  </si>
  <si>
    <r>
      <t xml:space="preserve">If the budget calls for non-union, or part-time PhD student work, masters-level, or undergraduate student workers, use the designated </t>
    </r>
    <r>
      <rPr>
        <b/>
        <sz val="12"/>
        <color theme="3" tint="9.9978637043366805E-2"/>
        <rFont val="Calibri"/>
        <family val="2"/>
      </rPr>
      <t>HOURLY section</t>
    </r>
    <r>
      <rPr>
        <sz val="12"/>
        <color theme="3" tint="9.9978637043366805E-2"/>
        <rFont val="Calibri"/>
        <family val="2"/>
      </rPr>
      <t>.</t>
    </r>
  </si>
  <si>
    <r>
      <t xml:space="preserve">There is </t>
    </r>
    <r>
      <rPr>
        <b/>
        <i/>
        <sz val="12"/>
        <color theme="3" tint="9.9978637043366805E-2"/>
        <rFont val="Calibri"/>
        <family val="2"/>
      </rPr>
      <t>NO Fringe Rate</t>
    </r>
    <r>
      <rPr>
        <sz val="12"/>
        <color theme="3" tint="9.9978637043366805E-2"/>
        <rFont val="Calibri"/>
        <family val="2"/>
      </rPr>
      <t xml:space="preserve"> applied to hourly student wages during the Academic Year (including HOURLY PhD student wages).  </t>
    </r>
  </si>
  <si>
    <r>
      <t xml:space="preserve">Utilize the </t>
    </r>
    <r>
      <rPr>
        <b/>
        <sz val="12"/>
        <color theme="3" tint="9.9978637043366805E-2"/>
        <rFont val="Calibri"/>
        <family val="2"/>
      </rPr>
      <t>Travel Calculator</t>
    </r>
    <r>
      <rPr>
        <sz val="12"/>
        <color theme="3" tint="9.9978637043366805E-2"/>
        <rFont val="Calibri"/>
        <family val="2"/>
      </rPr>
      <t xml:space="preserve"> to estimate domestic and international travel; this will help provide your Budget Narrative/Justification as well.</t>
    </r>
  </si>
  <si>
    <r>
      <t xml:space="preserve">To detail multiple Materials and Supplies, use the </t>
    </r>
    <r>
      <rPr>
        <b/>
        <sz val="12"/>
        <color theme="3" tint="9.9978637043366805E-2"/>
        <rFont val="Calibri"/>
        <family val="2"/>
      </rPr>
      <t>Materials-Supplies</t>
    </r>
    <r>
      <rPr>
        <sz val="12"/>
        <color theme="3" tint="9.9978637043366805E-2"/>
        <rFont val="Calibri"/>
        <family val="2"/>
      </rPr>
      <t xml:space="preserve"> Tab.</t>
    </r>
  </si>
  <si>
    <r>
      <t xml:space="preserve">The </t>
    </r>
    <r>
      <rPr>
        <b/>
        <sz val="12"/>
        <color theme="3" tint="9.9978637043366805E-2"/>
        <rFont val="Calibri"/>
        <family val="2"/>
      </rPr>
      <t>LISTS</t>
    </r>
    <r>
      <rPr>
        <sz val="12"/>
        <color theme="3" tint="9.9978637043366805E-2"/>
        <rFont val="Calibri"/>
        <family val="2"/>
      </rPr>
      <t xml:space="preserve"> tab contains information on fringe rates, Union stipend amounts, estimated increases, personnel positions.</t>
    </r>
  </si>
  <si>
    <r>
      <rPr>
        <b/>
        <sz val="12"/>
        <color theme="3" tint="9.9978637043366805E-2"/>
        <rFont val="Calibri"/>
        <family val="2"/>
      </rPr>
      <t>Full-time PhD Graduate Students (Union)</t>
    </r>
    <r>
      <rPr>
        <sz val="12"/>
        <color theme="3" tint="9.9978637043366805E-2"/>
        <rFont val="Calibri"/>
        <family val="2"/>
      </rPr>
      <t xml:space="preserve"> should be entered in the designated section</t>
    </r>
    <r>
      <rPr>
        <sz val="12"/>
        <color theme="4" tint="-0.499984740745262"/>
        <rFont val="Calibri"/>
        <family val="2"/>
      </rPr>
      <t xml:space="preserve"> </t>
    </r>
    <r>
      <rPr>
        <b/>
        <sz val="12"/>
        <color rgb="FF00B050"/>
        <rFont val="Calibri"/>
        <family val="2"/>
      </rPr>
      <t>(green)</t>
    </r>
    <r>
      <rPr>
        <sz val="12"/>
        <color theme="3" tint="9.9978637043366805E-2"/>
        <rFont val="Calibri"/>
        <family val="2"/>
      </rPr>
      <t xml:space="preserve">. This section also accommodates monthly summer stipends for PhD students.* 
   </t>
    </r>
    <r>
      <rPr>
        <i/>
        <sz val="12"/>
        <color theme="3" tint="9.9978637043366805E-2"/>
        <rFont val="Calibri"/>
        <family val="2"/>
      </rPr>
      <t>* If paying a summer stipend, the # of hours worked should equate to the approved hourly rate in effect, i.e., $stipendtotal / $hourlyrate = #hours; The alternative option is to pay an hourly rate for # hours per week; enter this in the HOURLY section.</t>
    </r>
  </si>
  <si>
    <r>
      <rPr>
        <b/>
        <sz val="12"/>
        <color theme="3" tint="9.9978637043366805E-2"/>
        <rFont val="Calibri"/>
        <family val="2"/>
      </rPr>
      <t>Color-shaded cells</t>
    </r>
    <r>
      <rPr>
        <sz val="12"/>
        <color theme="3" tint="9.9978637043366805E-2"/>
        <rFont val="Calibri"/>
        <family val="2"/>
      </rPr>
      <t xml:space="preserve"> are not protected; use these to enter specific budget information, e.g., number of months, number of hours, number of weeks, material costs, etc. </t>
    </r>
  </si>
  <si>
    <r>
      <rPr>
        <b/>
        <sz val="12"/>
        <color theme="3" tint="9.9978637043366805E-2"/>
        <rFont val="Calibri"/>
        <family val="2"/>
      </rPr>
      <t>Non-shaded cells</t>
    </r>
    <r>
      <rPr>
        <sz val="12"/>
        <color theme="3" tint="9.9978637043366805E-2"/>
        <rFont val="Calibri"/>
        <family val="2"/>
      </rPr>
      <t xml:space="preserve"> (white) have formulas and are protected from changes; costs are automatically calculated for totals. </t>
    </r>
  </si>
  <si>
    <r>
      <t xml:space="preserve">Utilize the </t>
    </r>
    <r>
      <rPr>
        <b/>
        <sz val="12"/>
        <color theme="3" tint="9.9978637043366805E-2"/>
        <rFont val="Calibri"/>
        <family val="2"/>
      </rPr>
      <t>DropDown</t>
    </r>
    <r>
      <rPr>
        <sz val="12"/>
        <color theme="3" tint="9.9978637043366805E-2"/>
        <rFont val="Calibri"/>
        <family val="2"/>
      </rPr>
      <t xml:space="preserve"> lists to select options wherever provided.</t>
    </r>
  </si>
  <si>
    <t>ENTER FUNDING CAP (if applicable)</t>
  </si>
  <si>
    <r>
      <rPr>
        <b/>
        <sz val="12"/>
        <color theme="3" tint="9.9978637043366805E-2"/>
        <rFont val="Calibri"/>
        <family val="2"/>
      </rPr>
      <t>START</t>
    </r>
    <r>
      <rPr>
        <sz val="12"/>
        <color theme="3" tint="9.9978637043366805E-2"/>
        <rFont val="Calibri"/>
        <family val="2"/>
      </rPr>
      <t xml:space="preserve"> with entering Current AY salaries in the Salary Projections section at the bottom of the sheet </t>
    </r>
    <r>
      <rPr>
        <b/>
        <i/>
        <sz val="12"/>
        <color theme="3" tint="9.9978637043366805E-2"/>
        <rFont val="Calibri"/>
        <family val="2"/>
      </rPr>
      <t>(ROWS 113-128</t>
    </r>
    <r>
      <rPr>
        <sz val="12"/>
        <color theme="3" tint="9.9978637043366805E-2"/>
        <rFont val="Calibri"/>
        <family val="2"/>
      </rPr>
      <t xml:space="preserve">); embedded formulas calculate the annualized salaries for FTE level of effort that shows in the Personnel sections.
</t>
    </r>
    <r>
      <rPr>
        <b/>
        <sz val="12"/>
        <color theme="3" tint="9.9978637043366805E-2"/>
        <rFont val="Calibri"/>
        <family val="2"/>
      </rPr>
      <t xml:space="preserve">COLA - </t>
    </r>
    <r>
      <rPr>
        <sz val="12"/>
        <color theme="3" tint="9.9978637043366805E-2"/>
        <rFont val="Calibri"/>
        <family val="2"/>
      </rPr>
      <t>Select the projected cost of living adjustment (COLA) for each year (</t>
    </r>
    <r>
      <rPr>
        <b/>
        <i/>
        <sz val="12"/>
        <color theme="3" tint="9.9978637043366805E-2"/>
        <rFont val="Calibri"/>
        <family val="2"/>
      </rPr>
      <t>ROW 128</t>
    </r>
    <r>
      <rPr>
        <sz val="12"/>
        <color theme="3" tint="9.9978637043366805E-2"/>
        <rFont val="Calibri"/>
        <family val="2"/>
      </rPr>
      <t xml:space="preserve">) from the DropDown options for each year of the project; the COLA begins in Year 1, therefore, if there is a "known" increase (e.g., FY25 was 0%), use the known rate increase for Year One.
</t>
    </r>
    <r>
      <rPr>
        <b/>
        <sz val="12"/>
        <color theme="3" tint="9.9978637043366805E-2"/>
        <rFont val="Calibri"/>
        <family val="2"/>
      </rPr>
      <t>PROMOTION</t>
    </r>
    <r>
      <rPr>
        <sz val="12"/>
        <color theme="3" tint="9.9978637043366805E-2"/>
        <rFont val="Calibri"/>
        <family val="2"/>
      </rPr>
      <t xml:space="preserve"> - If a tenure promotion is anticipated during the project period, select the type from the dropdown list (A-Associate, F- Full, C-Custom) in the appropriate Year (</t>
    </r>
    <r>
      <rPr>
        <b/>
        <i/>
        <sz val="12"/>
        <color theme="3" tint="9.9978637043366805E-2"/>
        <rFont val="Calibri"/>
        <family val="2"/>
      </rPr>
      <t>ROW 113</t>
    </r>
    <r>
      <rPr>
        <b/>
        <sz val="12"/>
        <color theme="3" tint="9.9978637043366805E-2"/>
        <rFont val="Calibri"/>
        <family val="2"/>
      </rPr>
      <t xml:space="preserve"> </t>
    </r>
    <r>
      <rPr>
        <b/>
        <sz val="12"/>
        <color rgb="FFC00000"/>
        <rFont val="Calibri"/>
        <family val="2"/>
      </rPr>
      <t>P</t>
    </r>
    <r>
      <rPr>
        <sz val="12"/>
        <color theme="4" tint="-0.499984740745262"/>
        <rFont val="Calibri"/>
        <family val="2"/>
      </rPr>
      <t>). Leave blank otherwise.</t>
    </r>
  </si>
  <si>
    <t>IMPORTANT</t>
  </si>
  <si>
    <r>
      <t xml:space="preserve">If you do not need all the sections of the Template (i.e., you are not using Graduate Students, or you have only a 3-year budget, you can HIDE/UNHIDE Rows and Columns to make it easier to read. 
HOWEVER, </t>
    </r>
    <r>
      <rPr>
        <b/>
        <i/>
        <u/>
        <sz val="12"/>
        <color theme="3" tint="9.9978637043366805E-2"/>
        <rFont val="Calibri"/>
        <family val="2"/>
      </rPr>
      <t>do not DELETE/ADD any Rows or Columns</t>
    </r>
    <r>
      <rPr>
        <sz val="12"/>
        <color theme="3" tint="9.9978637043366805E-2"/>
        <rFont val="Calibri"/>
        <family val="2"/>
      </rPr>
      <t xml:space="preserve"> to avoid removing the embedded formulas. </t>
    </r>
  </si>
  <si>
    <t>COL Increase</t>
  </si>
  <si>
    <t>Stipend</t>
  </si>
  <si>
    <t>One Semester</t>
  </si>
  <si>
    <t>Hourly Rate</t>
  </si>
  <si>
    <t>Base Year</t>
  </si>
  <si>
    <t>GRADUATE STUDENT UNION RATES</t>
  </si>
  <si>
    <r>
      <rPr>
        <b/>
        <sz val="14"/>
        <color theme="3" tint="9.9978637043366805E-2"/>
        <rFont val="Calibri"/>
        <family val="2"/>
      </rPr>
      <t xml:space="preserve">This Budget Proposal Template is designed to: </t>
    </r>
    <r>
      <rPr>
        <sz val="14"/>
        <color theme="3" tint="9.9978637043366805E-2"/>
        <rFont val="Calibri"/>
        <family val="2"/>
      </rPr>
      <t xml:space="preserve">
</t>
    </r>
    <r>
      <rPr>
        <sz val="12"/>
        <color theme="3" tint="9.9978637043366805E-2"/>
        <rFont val="Calibri"/>
        <family val="2"/>
      </rPr>
      <t xml:space="preserve">• help faculty and staff prepare accurate and specific grant/contract budgets and budget justifications;
• assist OSPR in the review of proposed budgets for all institutional considerations, including appropriate salary and fringe benefits, equipment costs, subawards, materials and supplies, indirect cost rates, and more;
• if the proposal is awarded, the budget template provides the basis for setting up the internal budget within the University and helps the PI/staff manage the budget throughout the project period. 
</t>
    </r>
  </si>
  <si>
    <t>Research Scientist (NE) - Fringe</t>
  </si>
  <si>
    <t>Research Scientist (Non-exempt, FT, PT)</t>
  </si>
  <si>
    <t>AcctCode</t>
  </si>
  <si>
    <t>Co-PI #3 - Academic Year salary</t>
  </si>
  <si>
    <r>
      <t xml:space="preserve">Co-PI #3 -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</t>
    </r>
  </si>
  <si>
    <t>Co-PI #4 - Academic Year salary</t>
  </si>
  <si>
    <r>
      <t xml:space="preserve">Co-PI #4 - </t>
    </r>
    <r>
      <rPr>
        <b/>
        <sz val="10"/>
        <rFont val="Arial"/>
        <family val="2"/>
      </rPr>
      <t>summer</t>
    </r>
    <r>
      <rPr>
        <sz val="10"/>
        <rFont val="Arial"/>
        <family val="2"/>
      </rPr>
      <t xml:space="preserve"> salary</t>
    </r>
  </si>
  <si>
    <t>Co-PI #3 - Faculty (9-mo)</t>
  </si>
  <si>
    <t>Co-PI #4 - Faculty (9-mo)</t>
  </si>
  <si>
    <t>OFFICE OF SPONSORED PROGRAMS AND RESEARCH
Version 8 (March 2025)</t>
  </si>
  <si>
    <t>enter name below</t>
  </si>
  <si>
    <t>Weeks/pay periods</t>
  </si>
  <si>
    <t>19 wks / 9.5 pp</t>
  </si>
  <si>
    <t>14 wks / 7 pp</t>
  </si>
  <si>
    <t>8 wks / 4 pp</t>
  </si>
  <si>
    <t>4 wks / 2 pp</t>
  </si>
  <si>
    <r>
      <rPr>
        <b/>
        <u/>
        <sz val="12"/>
        <color theme="3" tint="9.9978637043366805E-2"/>
        <rFont val="Calibri"/>
        <family val="2"/>
      </rPr>
      <t>SALARIES AND FRINGE</t>
    </r>
    <r>
      <rPr>
        <b/>
        <sz val="12"/>
        <color theme="3" tint="9.9978637043366805E-2"/>
        <rFont val="Calibri"/>
        <family val="2"/>
      </rPr>
      <t xml:space="preserve">:
Each Personnel Classification is color-coded: 9-month Faculty </t>
    </r>
    <r>
      <rPr>
        <b/>
        <sz val="12"/>
        <color theme="3" tint="0.249977111117893"/>
        <rFont val="Calibri"/>
        <family val="2"/>
      </rPr>
      <t>(blue)</t>
    </r>
    <r>
      <rPr>
        <b/>
        <sz val="12"/>
        <color theme="3" tint="9.9978637043366805E-2"/>
        <rFont val="Calibri"/>
        <family val="2"/>
      </rPr>
      <t>, 12-month Administrative staff, Research Scientists, and Post-doctoral Researchers</t>
    </r>
    <r>
      <rPr>
        <b/>
        <sz val="12"/>
        <color theme="4" tint="-0.499984740745262"/>
        <rFont val="Calibri"/>
        <family val="2"/>
      </rPr>
      <t xml:space="preserve"> </t>
    </r>
    <r>
      <rPr>
        <b/>
        <sz val="12"/>
        <color theme="5" tint="0.39997558519241921"/>
        <rFont val="Calibri"/>
        <family val="2"/>
      </rPr>
      <t>(orange)</t>
    </r>
    <r>
      <rPr>
        <b/>
        <sz val="12"/>
        <rFont val="Calibri"/>
        <family val="2"/>
      </rPr>
      <t>,</t>
    </r>
    <r>
      <rPr>
        <b/>
        <sz val="12"/>
        <color theme="3" tint="9.9978637043366805E-2"/>
        <rFont val="Calibri"/>
        <family val="2"/>
      </rPr>
      <t xml:space="preserve"> PhD (Union) Students</t>
    </r>
    <r>
      <rPr>
        <b/>
        <sz val="12"/>
        <rFont val="Calibri"/>
        <family val="2"/>
      </rPr>
      <t xml:space="preserve"> (</t>
    </r>
    <r>
      <rPr>
        <b/>
        <sz val="12"/>
        <color theme="6" tint="0.39997558519241921"/>
        <rFont val="Calibri"/>
        <family val="2"/>
      </rPr>
      <t>green</t>
    </r>
    <r>
      <rPr>
        <b/>
        <sz val="12"/>
        <rFont val="Calibri"/>
        <family val="2"/>
      </rPr>
      <t>)</t>
    </r>
    <r>
      <rPr>
        <b/>
        <sz val="12"/>
        <color theme="3" tint="9.9978637043366805E-2"/>
        <rFont val="Calibri"/>
        <family val="2"/>
      </rPr>
      <t xml:space="preserve">, Masters students </t>
    </r>
    <r>
      <rPr>
        <b/>
        <sz val="12"/>
        <rFont val="Calibri"/>
        <family val="2"/>
      </rPr>
      <t>(</t>
    </r>
    <r>
      <rPr>
        <b/>
        <sz val="12"/>
        <color rgb="FFFF6699"/>
        <rFont val="Calibri"/>
        <family val="2"/>
      </rPr>
      <t>red</t>
    </r>
    <r>
      <rPr>
        <b/>
        <sz val="12"/>
        <color theme="4" tint="-0.499984740745262"/>
        <rFont val="Calibri"/>
        <family val="2"/>
      </rPr>
      <t>)</t>
    </r>
    <r>
      <rPr>
        <b/>
        <sz val="12"/>
        <color theme="3" tint="9.9978637043366805E-2"/>
        <rFont val="Calibri"/>
        <family val="2"/>
      </rPr>
      <t>, undergraduate students</t>
    </r>
    <r>
      <rPr>
        <b/>
        <sz val="12"/>
        <color theme="4" tint="-0.499984740745262"/>
        <rFont val="Calibri"/>
        <family val="2"/>
      </rPr>
      <t xml:space="preserve"> (</t>
    </r>
    <r>
      <rPr>
        <b/>
        <sz val="12"/>
        <color rgb="FFCC9900"/>
        <rFont val="Calibri"/>
        <family val="2"/>
      </rPr>
      <t>yellow</t>
    </r>
    <r>
      <rPr>
        <b/>
        <sz val="12"/>
        <color theme="4" tint="-0.499984740745262"/>
        <rFont val="Calibri"/>
        <family val="2"/>
      </rPr>
      <t>)</t>
    </r>
    <r>
      <rPr>
        <b/>
        <sz val="12"/>
        <color theme="3" tint="9.9978637043366805E-2"/>
        <rFont val="Calibri"/>
        <family val="2"/>
      </rPr>
      <t>, and hourly administrative staff</t>
    </r>
    <r>
      <rPr>
        <b/>
        <sz val="12"/>
        <color theme="4" tint="-0.499984740745262"/>
        <rFont val="Calibri"/>
        <family val="2"/>
      </rPr>
      <t xml:space="preserve"> (</t>
    </r>
    <r>
      <rPr>
        <b/>
        <sz val="12"/>
        <color theme="5" tint="0.39997558519241921"/>
        <rFont val="Calibri"/>
        <family val="2"/>
      </rPr>
      <t>orange</t>
    </r>
    <r>
      <rPr>
        <b/>
        <sz val="12"/>
        <color theme="4" tint="-0.499984740745262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</si>
</sst>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0.0"/>
    <numFmt numFmtId="168" formatCode="_(* #,##0_);_(* \(#,##0\);_(* &quot;-&quot;??_);_(@_)"/>
    <numFmt numFmtId="169" formatCode="0.000"/>
  </numFmts>
  <fonts count="72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0"/>
      <color theme="3"/>
      <name val="Arial"/>
      <family val="2"/>
    </font>
    <font>
      <i/>
      <sz val="11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b/>
      <sz val="11"/>
      <color theme="0"/>
      <name val="Aptos Narrow"/>
      <family val="2"/>
      <scheme val="minor"/>
    </font>
    <font>
      <u/>
      <sz val="10"/>
      <color theme="10"/>
      <name val="Arial"/>
      <family val="2"/>
    </font>
    <font>
      <b/>
      <sz val="12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 tint="-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sz val="9"/>
      <name val="Arial"/>
      <family val="2"/>
    </font>
    <font>
      <b/>
      <sz val="10"/>
      <color theme="4"/>
      <name val="Arial"/>
      <family val="2"/>
    </font>
    <font>
      <b/>
      <sz val="14"/>
      <name val="Arial"/>
      <family val="2"/>
    </font>
    <font>
      <u/>
      <sz val="14"/>
      <color theme="10"/>
      <name val="Arial"/>
      <family val="2"/>
    </font>
    <font>
      <b/>
      <i/>
      <sz val="10"/>
      <color theme="4"/>
      <name val="Arial"/>
      <family val="2"/>
    </font>
    <font>
      <b/>
      <sz val="11"/>
      <color indexed="8"/>
      <name val="Arial"/>
      <family val="2"/>
    </font>
    <font>
      <b/>
      <sz val="10"/>
      <color theme="3" tint="0.249977111117893"/>
      <name val="Arial"/>
      <family val="2"/>
    </font>
    <font>
      <sz val="10"/>
      <name val="Arial"/>
      <family val="2"/>
    </font>
    <font>
      <b/>
      <i/>
      <sz val="12"/>
      <color theme="0"/>
      <name val="Calibri"/>
      <family val="2"/>
    </font>
    <font>
      <sz val="10"/>
      <name val="Calibri"/>
      <family val="2"/>
    </font>
    <font>
      <b/>
      <sz val="14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sz val="12"/>
      <color theme="1"/>
      <name val="Calibri"/>
      <family val="2"/>
    </font>
    <font>
      <b/>
      <sz val="12"/>
      <color theme="3" tint="0.249977111117893"/>
      <name val="Calibri"/>
      <family val="2"/>
    </font>
    <font>
      <b/>
      <sz val="12"/>
      <color theme="5" tint="0.39997558519241921"/>
      <name val="Calibri"/>
      <family val="2"/>
    </font>
    <font>
      <b/>
      <sz val="12"/>
      <name val="Calibri"/>
      <family val="2"/>
    </font>
    <font>
      <b/>
      <sz val="12"/>
      <color theme="6" tint="0.39997558519241921"/>
      <name val="Calibri"/>
      <family val="2"/>
    </font>
    <font>
      <b/>
      <sz val="12"/>
      <color rgb="FFFF6699"/>
      <name val="Calibri"/>
      <family val="2"/>
    </font>
    <font>
      <b/>
      <sz val="18"/>
      <name val="Arial"/>
      <family val="2"/>
    </font>
    <font>
      <b/>
      <sz val="12"/>
      <color rgb="FFCC9900"/>
      <name val="Calibri"/>
      <family val="2"/>
    </font>
    <font>
      <i/>
      <sz val="11"/>
      <color rgb="FF444444"/>
      <name val="Aptos Narrow"/>
      <family val="2"/>
    </font>
    <font>
      <b/>
      <sz val="12"/>
      <color rgb="FFC00000"/>
      <name val="Arial"/>
      <family val="2"/>
    </font>
    <font>
      <b/>
      <sz val="12"/>
      <color rgb="FF00B050"/>
      <name val="Calibri"/>
      <family val="2"/>
    </font>
    <font>
      <b/>
      <sz val="12"/>
      <color rgb="FFC00000"/>
      <name val="Calibri"/>
      <family val="2"/>
    </font>
    <font>
      <b/>
      <sz val="14"/>
      <color rgb="FFC00000"/>
      <name val="Calibri"/>
      <family val="2"/>
    </font>
    <font>
      <sz val="12"/>
      <color theme="3" tint="9.9978637043366805E-2"/>
      <name val="Calibri"/>
      <family val="2"/>
    </font>
    <font>
      <b/>
      <sz val="12"/>
      <color theme="3" tint="9.9978637043366805E-2"/>
      <name val="Calibri"/>
      <family val="2"/>
    </font>
    <font>
      <b/>
      <i/>
      <sz val="12"/>
      <color theme="3" tint="9.9978637043366805E-2"/>
      <name val="Calibri"/>
      <family val="2"/>
    </font>
    <font>
      <b/>
      <i/>
      <u/>
      <sz val="12"/>
      <color theme="3" tint="9.9978637043366805E-2"/>
      <name val="Calibri"/>
      <family val="2"/>
    </font>
    <font>
      <i/>
      <sz val="12"/>
      <color theme="3" tint="9.9978637043366805E-2"/>
      <name val="Calibri"/>
      <family val="2"/>
    </font>
    <font>
      <b/>
      <sz val="14"/>
      <color theme="3" tint="9.9978637043366805E-2"/>
      <name val="Calibri"/>
      <family val="2"/>
    </font>
    <font>
      <sz val="14"/>
      <color theme="3" tint="9.9978637043366805E-2"/>
      <name val="Calibri"/>
      <family val="2"/>
    </font>
    <font>
      <b/>
      <u/>
      <sz val="12"/>
      <color theme="3" tint="9.9978637043366805E-2"/>
      <name val="Calibri"/>
      <family val="2"/>
    </font>
    <font>
      <i/>
      <sz val="10"/>
      <color rgb="FFC00000"/>
      <name val="Arial"/>
      <family val="2"/>
    </font>
    <font>
      <b/>
      <i/>
      <sz val="10"/>
      <color theme="1" tint="0.499984740745262"/>
      <name val="Arial"/>
      <family val="2"/>
    </font>
    <font>
      <b/>
      <sz val="10"/>
      <color theme="0"/>
      <name val="Arial"/>
      <family val="2"/>
    </font>
    <font>
      <b/>
      <i/>
      <sz val="9"/>
      <color theme="3" tint="0.249977111117893"/>
      <name val="Arial"/>
      <family val="2"/>
    </font>
    <font>
      <b/>
      <sz val="1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772">
    <xf numFmtId="0" fontId="0" fillId="0" borderId="0" xfId="0"/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4" fillId="0" borderId="0" xfId="0" applyFont="1"/>
    <xf numFmtId="0" fontId="3" fillId="2" borderId="4" xfId="0" applyFont="1" applyFill="1" applyBorder="1" applyAlignment="1">
      <alignment shrinkToFit="1"/>
    </xf>
    <xf numFmtId="0" fontId="7" fillId="2" borderId="4" xfId="0" applyFont="1" applyFill="1" applyBorder="1"/>
    <xf numFmtId="2" fontId="4" fillId="0" borderId="0" xfId="0" applyNumberFormat="1" applyFont="1"/>
    <xf numFmtId="3" fontId="3" fillId="0" borderId="33" xfId="0" applyNumberFormat="1" applyFont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0" borderId="26" xfId="0" applyFont="1" applyBorder="1" applyAlignment="1">
      <alignment horizontal="left" indent="1"/>
    </xf>
    <xf numFmtId="0" fontId="3" fillId="2" borderId="2" xfId="0" applyFont="1" applyFill="1" applyBorder="1"/>
    <xf numFmtId="0" fontId="11" fillId="0" borderId="15" xfId="0" applyFont="1" applyBorder="1" applyAlignment="1">
      <alignment horizontal="center" wrapText="1"/>
    </xf>
    <xf numFmtId="166" fontId="3" fillId="0" borderId="0" xfId="0" applyNumberFormat="1" applyFont="1" applyAlignment="1">
      <alignment horizontal="left"/>
    </xf>
    <xf numFmtId="166" fontId="4" fillId="0" borderId="0" xfId="0" applyNumberFormat="1" applyFont="1"/>
    <xf numFmtId="165" fontId="3" fillId="0" borderId="0" xfId="0" applyNumberFormat="1" applyFont="1" applyAlignment="1">
      <alignment horizontal="left"/>
    </xf>
    <xf numFmtId="165" fontId="3" fillId="0" borderId="23" xfId="0" applyNumberFormat="1" applyFont="1" applyBorder="1"/>
    <xf numFmtId="165" fontId="3" fillId="0" borderId="31" xfId="0" applyNumberFormat="1" applyFont="1" applyBorder="1"/>
    <xf numFmtId="165" fontId="4" fillId="0" borderId="0" xfId="0" applyNumberFormat="1" applyFont="1"/>
    <xf numFmtId="9" fontId="0" fillId="0" borderId="0" xfId="2" applyFont="1"/>
    <xf numFmtId="0" fontId="3" fillId="0" borderId="0" xfId="0" applyFont="1" applyAlignment="1">
      <alignment horizontal="center"/>
    </xf>
    <xf numFmtId="9" fontId="3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165" fontId="3" fillId="0" borderId="22" xfId="0" applyNumberFormat="1" applyFont="1" applyBorder="1" applyAlignment="1">
      <alignment horizontal="right"/>
    </xf>
    <xf numFmtId="165" fontId="3" fillId="6" borderId="38" xfId="0" applyNumberFormat="1" applyFont="1" applyFill="1" applyBorder="1"/>
    <xf numFmtId="2" fontId="3" fillId="6" borderId="40" xfId="0" applyNumberFormat="1" applyFont="1" applyFill="1" applyBorder="1"/>
    <xf numFmtId="2" fontId="3" fillId="6" borderId="37" xfId="0" applyNumberFormat="1" applyFont="1" applyFill="1" applyBorder="1"/>
    <xf numFmtId="2" fontId="3" fillId="6" borderId="36" xfId="0" applyNumberFormat="1" applyFont="1" applyFill="1" applyBorder="1"/>
    <xf numFmtId="0" fontId="8" fillId="2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wrapText="1"/>
    </xf>
    <xf numFmtId="2" fontId="5" fillId="0" borderId="0" xfId="0" applyNumberFormat="1" applyFont="1" applyAlignment="1">
      <alignment horizontal="center"/>
    </xf>
    <xf numFmtId="9" fontId="5" fillId="0" borderId="27" xfId="2" applyFont="1" applyBorder="1" applyAlignment="1">
      <alignment horizontal="center"/>
    </xf>
    <xf numFmtId="2" fontId="5" fillId="0" borderId="4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9" fontId="5" fillId="0" borderId="16" xfId="2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14" fillId="0" borderId="0" xfId="2" applyNumberFormat="1" applyFont="1" applyAlignment="1">
      <alignment horizontal="center" wrapText="1"/>
    </xf>
    <xf numFmtId="0" fontId="3" fillId="0" borderId="6" xfId="0" applyFont="1" applyBorder="1" applyAlignment="1">
      <alignment horizontal="right"/>
    </xf>
    <xf numFmtId="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3" fillId="0" borderId="40" xfId="0" applyNumberFormat="1" applyFont="1" applyBorder="1"/>
    <xf numFmtId="0" fontId="8" fillId="0" borderId="0" xfId="0" applyFont="1"/>
    <xf numFmtId="0" fontId="3" fillId="2" borderId="18" xfId="0" applyFont="1" applyFill="1" applyBorder="1"/>
    <xf numFmtId="0" fontId="3" fillId="2" borderId="54" xfId="0" applyFont="1" applyFill="1" applyBorder="1"/>
    <xf numFmtId="9" fontId="8" fillId="2" borderId="20" xfId="2" applyFont="1" applyFill="1" applyBorder="1" applyAlignment="1">
      <alignment horizontal="center"/>
    </xf>
    <xf numFmtId="14" fontId="0" fillId="2" borderId="0" xfId="0" applyNumberFormat="1" applyFill="1"/>
    <xf numFmtId="14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4" fontId="2" fillId="2" borderId="0" xfId="0" applyNumberFormat="1" applyFont="1" applyFill="1"/>
    <xf numFmtId="0" fontId="17" fillId="2" borderId="0" xfId="0" applyFont="1" applyFill="1"/>
    <xf numFmtId="0" fontId="3" fillId="2" borderId="45" xfId="0" applyFont="1" applyFill="1" applyBorder="1" applyAlignment="1">
      <alignment horizontal="center"/>
    </xf>
    <xf numFmtId="0" fontId="8" fillId="2" borderId="2" xfId="0" applyFont="1" applyFill="1" applyBorder="1"/>
    <xf numFmtId="14" fontId="5" fillId="2" borderId="45" xfId="0" applyNumberFormat="1" applyFont="1" applyFill="1" applyBorder="1" applyAlignment="1">
      <alignment horizontal="center"/>
    </xf>
    <xf numFmtId="14" fontId="8" fillId="2" borderId="45" xfId="0" applyNumberFormat="1" applyFont="1" applyFill="1" applyBorder="1" applyAlignment="1">
      <alignment horizontal="right"/>
    </xf>
    <xf numFmtId="2" fontId="5" fillId="2" borderId="12" xfId="0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2" fontId="18" fillId="6" borderId="12" xfId="0" applyNumberFormat="1" applyFont="1" applyFill="1" applyBorder="1" applyAlignment="1">
      <alignment horizontal="center"/>
    </xf>
    <xf numFmtId="0" fontId="6" fillId="0" borderId="0" xfId="0" applyFont="1"/>
    <xf numFmtId="0" fontId="3" fillId="2" borderId="18" xfId="0" applyFont="1" applyFill="1" applyBorder="1" applyAlignment="1">
      <alignment horizontal="left" indent="2"/>
    </xf>
    <xf numFmtId="0" fontId="2" fillId="0" borderId="18" xfId="0" applyFont="1" applyBorder="1" applyAlignment="1">
      <alignment horizontal="left" indent="1"/>
    </xf>
    <xf numFmtId="0" fontId="3" fillId="2" borderId="37" xfId="0" applyFont="1" applyFill="1" applyBorder="1" applyAlignment="1">
      <alignment horizontal="center"/>
    </xf>
    <xf numFmtId="0" fontId="2" fillId="7" borderId="52" xfId="0" applyFont="1" applyFill="1" applyBorder="1"/>
    <xf numFmtId="0" fontId="2" fillId="8" borderId="52" xfId="0" applyFont="1" applyFill="1" applyBorder="1"/>
    <xf numFmtId="0" fontId="2" fillId="9" borderId="52" xfId="0" applyFont="1" applyFill="1" applyBorder="1"/>
    <xf numFmtId="0" fontId="3" fillId="2" borderId="0" xfId="0" applyFont="1" applyFill="1" applyAlignment="1">
      <alignment shrinkToFit="1"/>
    </xf>
    <xf numFmtId="0" fontId="7" fillId="2" borderId="0" xfId="0" applyFont="1" applyFill="1"/>
    <xf numFmtId="0" fontId="3" fillId="2" borderId="45" xfId="0" applyFont="1" applyFill="1" applyBorder="1"/>
    <xf numFmtId="0" fontId="3" fillId="2" borderId="45" xfId="0" applyFont="1" applyFill="1" applyBorder="1" applyAlignment="1">
      <alignment horizontal="left" indent="2"/>
    </xf>
    <xf numFmtId="0" fontId="2" fillId="0" borderId="45" xfId="0" applyFont="1" applyBorder="1" applyAlignment="1">
      <alignment horizontal="left" indent="1"/>
    </xf>
    <xf numFmtId="0" fontId="2" fillId="0" borderId="43" xfId="0" applyFont="1" applyBorder="1" applyAlignment="1">
      <alignment horizontal="left" indent="1"/>
    </xf>
    <xf numFmtId="165" fontId="3" fillId="0" borderId="57" xfId="0" applyNumberFormat="1" applyFont="1" applyBorder="1" applyAlignment="1">
      <alignment horizontal="right"/>
    </xf>
    <xf numFmtId="0" fontId="3" fillId="0" borderId="60" xfId="0" applyFont="1" applyBorder="1"/>
    <xf numFmtId="0" fontId="2" fillId="7" borderId="45" xfId="0" applyFont="1" applyFill="1" applyBorder="1"/>
    <xf numFmtId="0" fontId="2" fillId="9" borderId="45" xfId="0" applyFont="1" applyFill="1" applyBorder="1"/>
    <xf numFmtId="0" fontId="2" fillId="8" borderId="45" xfId="0" applyFont="1" applyFill="1" applyBorder="1"/>
    <xf numFmtId="0" fontId="3" fillId="0" borderId="7" xfId="0" applyFont="1" applyBorder="1" applyAlignment="1">
      <alignment horizontal="right"/>
    </xf>
    <xf numFmtId="0" fontId="3" fillId="2" borderId="54" xfId="0" applyFont="1" applyFill="1" applyBorder="1" applyAlignment="1">
      <alignment horizontal="center" wrapText="1"/>
    </xf>
    <xf numFmtId="0" fontId="2" fillId="5" borderId="61" xfId="0" applyFont="1" applyFill="1" applyBorder="1"/>
    <xf numFmtId="0" fontId="3" fillId="0" borderId="46" xfId="0" applyFont="1" applyBorder="1"/>
    <xf numFmtId="164" fontId="0" fillId="0" borderId="0" xfId="2" applyNumberFormat="1" applyFont="1"/>
    <xf numFmtId="164" fontId="21" fillId="0" borderId="0" xfId="2" applyNumberFormat="1" applyFont="1" applyAlignment="1">
      <alignment vertical="center"/>
    </xf>
    <xf numFmtId="0" fontId="1" fillId="0" borderId="0" xfId="4"/>
    <xf numFmtId="0" fontId="24" fillId="2" borderId="16" xfId="4" applyFont="1" applyFill="1" applyBorder="1" applyAlignment="1" applyProtection="1">
      <alignment horizontal="center" wrapText="1"/>
      <protection locked="0"/>
    </xf>
    <xf numFmtId="0" fontId="24" fillId="2" borderId="16" xfId="4" applyFont="1" applyFill="1" applyBorder="1" applyAlignment="1">
      <alignment horizontal="center" wrapText="1"/>
    </xf>
    <xf numFmtId="0" fontId="24" fillId="2" borderId="43" xfId="4" applyFont="1" applyFill="1" applyBorder="1" applyAlignment="1" applyProtection="1">
      <alignment horizontal="center" wrapText="1"/>
      <protection locked="0"/>
    </xf>
    <xf numFmtId="0" fontId="25" fillId="0" borderId="0" xfId="4" applyFont="1"/>
    <xf numFmtId="0" fontId="0" fillId="0" borderId="16" xfId="4" applyFont="1" applyBorder="1" applyAlignment="1" applyProtection="1">
      <alignment wrapText="1"/>
      <protection locked="0"/>
    </xf>
    <xf numFmtId="0" fontId="0" fillId="0" borderId="16" xfId="4" applyFont="1" applyBorder="1" applyProtection="1">
      <protection locked="0"/>
    </xf>
    <xf numFmtId="0" fontId="1" fillId="11" borderId="16" xfId="4" applyFill="1" applyBorder="1" applyAlignment="1" applyProtection="1">
      <alignment horizontal="center"/>
      <protection locked="0"/>
    </xf>
    <xf numFmtId="165" fontId="0" fillId="0" borderId="16" xfId="5" applyNumberFormat="1" applyFont="1" applyBorder="1" applyAlignment="1" applyProtection="1">
      <alignment horizontal="center"/>
      <protection locked="0"/>
    </xf>
    <xf numFmtId="0" fontId="0" fillId="11" borderId="16" xfId="5" applyNumberFormat="1" applyFont="1" applyFill="1" applyBorder="1" applyAlignment="1" applyProtection="1">
      <alignment horizontal="center"/>
    </xf>
    <xf numFmtId="165" fontId="0" fillId="12" borderId="16" xfId="5" applyNumberFormat="1" applyFont="1" applyFill="1" applyBorder="1" applyAlignment="1">
      <alignment horizontal="center"/>
    </xf>
    <xf numFmtId="0" fontId="1" fillId="11" borderId="36" xfId="4" applyFill="1" applyBorder="1" applyAlignment="1" applyProtection="1">
      <alignment horizontal="center"/>
      <protection locked="0"/>
    </xf>
    <xf numFmtId="165" fontId="1" fillId="12" borderId="16" xfId="4" applyNumberFormat="1" applyFill="1" applyBorder="1" applyAlignment="1">
      <alignment horizontal="center"/>
    </xf>
    <xf numFmtId="0" fontId="1" fillId="7" borderId="16" xfId="4" applyFill="1" applyBorder="1" applyAlignment="1" applyProtection="1">
      <alignment horizontal="center"/>
      <protection locked="0"/>
    </xf>
    <xf numFmtId="0" fontId="0" fillId="7" borderId="16" xfId="5" applyNumberFormat="1" applyFont="1" applyFill="1" applyBorder="1" applyAlignment="1" applyProtection="1">
      <alignment horizontal="center"/>
    </xf>
    <xf numFmtId="0" fontId="1" fillId="7" borderId="36" xfId="4" applyFill="1" applyBorder="1" applyAlignment="1" applyProtection="1">
      <alignment horizontal="center"/>
      <protection locked="0"/>
    </xf>
    <xf numFmtId="0" fontId="1" fillId="2" borderId="0" xfId="4" applyFill="1" applyAlignment="1">
      <alignment wrapText="1"/>
    </xf>
    <xf numFmtId="0" fontId="1" fillId="2" borderId="0" xfId="4" applyFill="1"/>
    <xf numFmtId="0" fontId="1" fillId="2" borderId="0" xfId="4" applyFill="1" applyAlignment="1">
      <alignment horizontal="center"/>
    </xf>
    <xf numFmtId="165" fontId="1" fillId="0" borderId="11" xfId="4" applyNumberFormat="1" applyBorder="1" applyAlignment="1">
      <alignment horizontal="center"/>
    </xf>
    <xf numFmtId="0" fontId="1" fillId="0" borderId="0" xfId="4" applyAlignment="1">
      <alignment wrapText="1"/>
    </xf>
    <xf numFmtId="0" fontId="1" fillId="0" borderId="0" xfId="4" applyAlignment="1">
      <alignment horizontal="center"/>
    </xf>
    <xf numFmtId="0" fontId="3" fillId="0" borderId="0" xfId="0" applyFont="1"/>
    <xf numFmtId="2" fontId="18" fillId="6" borderId="6" xfId="0" applyNumberFormat="1" applyFont="1" applyFill="1" applyBorder="1"/>
    <xf numFmtId="0" fontId="18" fillId="3" borderId="1" xfId="0" applyFont="1" applyFill="1" applyBorder="1"/>
    <xf numFmtId="2" fontId="18" fillId="6" borderId="2" xfId="0" applyNumberFormat="1" applyFont="1" applyFill="1" applyBorder="1"/>
    <xf numFmtId="0" fontId="18" fillId="3" borderId="2" xfId="0" applyFont="1" applyFill="1" applyBorder="1"/>
    <xf numFmtId="2" fontId="18" fillId="3" borderId="2" xfId="0" applyNumberFormat="1" applyFont="1" applyFill="1" applyBorder="1"/>
    <xf numFmtId="2" fontId="17" fillId="3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/>
    <xf numFmtId="0" fontId="18" fillId="3" borderId="6" xfId="0" applyFont="1" applyFill="1" applyBorder="1"/>
    <xf numFmtId="3" fontId="26" fillId="0" borderId="39" xfId="0" applyNumberFormat="1" applyFont="1" applyBorder="1"/>
    <xf numFmtId="3" fontId="26" fillId="0" borderId="15" xfId="0" applyNumberFormat="1" applyFont="1" applyBorder="1"/>
    <xf numFmtId="2" fontId="26" fillId="6" borderId="39" xfId="0" applyNumberFormat="1" applyFont="1" applyFill="1" applyBorder="1"/>
    <xf numFmtId="3" fontId="26" fillId="0" borderId="37" xfId="0" applyNumberFormat="1" applyFont="1" applyBorder="1"/>
    <xf numFmtId="3" fontId="26" fillId="0" borderId="20" xfId="0" applyNumberFormat="1" applyFont="1" applyBorder="1"/>
    <xf numFmtId="2" fontId="26" fillId="6" borderId="37" xfId="0" applyNumberFormat="1" applyFont="1" applyFill="1" applyBorder="1"/>
    <xf numFmtId="3" fontId="26" fillId="0" borderId="38" xfId="0" applyNumberFormat="1" applyFont="1" applyBorder="1"/>
    <xf numFmtId="3" fontId="26" fillId="0" borderId="24" xfId="0" applyNumberFormat="1" applyFont="1" applyBorder="1"/>
    <xf numFmtId="2" fontId="26" fillId="6" borderId="38" xfId="0" applyNumberFormat="1" applyFont="1" applyFill="1" applyBorder="1"/>
    <xf numFmtId="2" fontId="2" fillId="6" borderId="37" xfId="0" applyNumberFormat="1" applyFont="1" applyFill="1" applyBorder="1"/>
    <xf numFmtId="2" fontId="5" fillId="3" borderId="0" xfId="0" applyNumberFormat="1" applyFont="1" applyFill="1" applyAlignment="1">
      <alignment horizontal="center"/>
    </xf>
    <xf numFmtId="0" fontId="3" fillId="2" borderId="52" xfId="0" applyFont="1" applyFill="1" applyBorder="1"/>
    <xf numFmtId="2" fontId="5" fillId="2" borderId="45" xfId="0" applyNumberFormat="1" applyFont="1" applyFill="1" applyBorder="1" applyAlignment="1">
      <alignment horizontal="center"/>
    </xf>
    <xf numFmtId="9" fontId="5" fillId="0" borderId="0" xfId="2" applyFont="1" applyBorder="1" applyAlignment="1">
      <alignment horizontal="center"/>
    </xf>
    <xf numFmtId="9" fontId="5" fillId="0" borderId="43" xfId="2" applyFont="1" applyBorder="1" applyAlignment="1">
      <alignment horizontal="center"/>
    </xf>
    <xf numFmtId="165" fontId="18" fillId="3" borderId="11" xfId="0" applyNumberFormat="1" applyFont="1" applyFill="1" applyBorder="1" applyAlignment="1">
      <alignment horizontal="center"/>
    </xf>
    <xf numFmtId="165" fontId="18" fillId="3" borderId="6" xfId="0" applyNumberFormat="1" applyFont="1" applyFill="1" applyBorder="1"/>
    <xf numFmtId="165" fontId="3" fillId="0" borderId="35" xfId="0" applyNumberFormat="1" applyFont="1" applyBorder="1"/>
    <xf numFmtId="165" fontId="2" fillId="0" borderId="30" xfId="0" applyNumberFormat="1" applyFont="1" applyBorder="1"/>
    <xf numFmtId="165" fontId="18" fillId="3" borderId="1" xfId="0" applyNumberFormat="1" applyFont="1" applyFill="1" applyBorder="1"/>
    <xf numFmtId="165" fontId="26" fillId="0" borderId="29" xfId="0" applyNumberFormat="1" applyFont="1" applyBorder="1"/>
    <xf numFmtId="165" fontId="26" fillId="0" borderId="30" xfId="0" applyNumberFormat="1" applyFont="1" applyBorder="1"/>
    <xf numFmtId="165" fontId="26" fillId="0" borderId="31" xfId="0" applyNumberFormat="1" applyFont="1" applyBorder="1"/>
    <xf numFmtId="9" fontId="5" fillId="0" borderId="62" xfId="2" applyFont="1" applyBorder="1" applyAlignment="1">
      <alignment horizontal="center"/>
    </xf>
    <xf numFmtId="9" fontId="5" fillId="0" borderId="45" xfId="2" applyFont="1" applyBorder="1" applyAlignment="1">
      <alignment horizontal="center"/>
    </xf>
    <xf numFmtId="0" fontId="2" fillId="5" borderId="66" xfId="0" applyFont="1" applyFill="1" applyBorder="1" applyAlignment="1">
      <alignment horizontal="left" indent="1"/>
    </xf>
    <xf numFmtId="0" fontId="2" fillId="5" borderId="26" xfId="0" applyFont="1" applyFill="1" applyBorder="1" applyAlignment="1">
      <alignment horizontal="left" indent="1"/>
    </xf>
    <xf numFmtId="0" fontId="2" fillId="9" borderId="4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165" fontId="3" fillId="0" borderId="57" xfId="0" applyNumberFormat="1" applyFont="1" applyBorder="1"/>
    <xf numFmtId="0" fontId="3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4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0" xfId="0" applyFont="1" applyFill="1" applyAlignment="1">
      <alignment horizontal="left" shrinkToFit="1"/>
    </xf>
    <xf numFmtId="0" fontId="3" fillId="4" borderId="0" xfId="0" applyFont="1" applyFill="1" applyAlignment="1">
      <alignment horizontal="center" shrinkToFit="1"/>
    </xf>
    <xf numFmtId="0" fontId="7" fillId="2" borderId="43" xfId="0" applyFont="1" applyFill="1" applyBorder="1" applyAlignment="1">
      <alignment horizontal="center"/>
    </xf>
    <xf numFmtId="0" fontId="2" fillId="0" borderId="6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18" fillId="3" borderId="43" xfId="0" applyFont="1" applyFill="1" applyBorder="1" applyAlignment="1">
      <alignment horizontal="center"/>
    </xf>
    <xf numFmtId="0" fontId="18" fillId="3" borderId="54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3" fillId="0" borderId="67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5" fontId="3" fillId="0" borderId="67" xfId="0" applyNumberFormat="1" applyFont="1" applyBorder="1" applyAlignment="1">
      <alignment horizontal="right"/>
    </xf>
    <xf numFmtId="0" fontId="3" fillId="0" borderId="61" xfId="0" applyFont="1" applyBorder="1"/>
    <xf numFmtId="0" fontId="2" fillId="4" borderId="52" xfId="0" applyFont="1" applyFill="1" applyBorder="1"/>
    <xf numFmtId="0" fontId="2" fillId="0" borderId="52" xfId="0" applyFont="1" applyBorder="1" applyAlignment="1">
      <alignment horizontal="center"/>
    </xf>
    <xf numFmtId="165" fontId="8" fillId="0" borderId="57" xfId="0" applyNumberFormat="1" applyFont="1" applyBorder="1" applyAlignment="1">
      <alignment horizontal="center"/>
    </xf>
    <xf numFmtId="165" fontId="3" fillId="6" borderId="57" xfId="0" applyNumberFormat="1" applyFont="1" applyFill="1" applyBorder="1"/>
    <xf numFmtId="164" fontId="3" fillId="4" borderId="2" xfId="2" applyNumberFormat="1" applyFont="1" applyFill="1" applyBorder="1" applyProtection="1">
      <protection locked="0"/>
    </xf>
    <xf numFmtId="164" fontId="8" fillId="0" borderId="2" xfId="2" applyNumberFormat="1" applyFont="1" applyBorder="1" applyAlignment="1">
      <alignment horizontal="center"/>
    </xf>
    <xf numFmtId="164" fontId="3" fillId="0" borderId="0" xfId="2" applyNumberFormat="1" applyFont="1" applyBorder="1"/>
    <xf numFmtId="164" fontId="8" fillId="0" borderId="0" xfId="2" applyNumberFormat="1" applyFont="1" applyBorder="1" applyAlignment="1">
      <alignment horizontal="center"/>
    </xf>
    <xf numFmtId="164" fontId="3" fillId="4" borderId="0" xfId="2" applyNumberFormat="1" applyFont="1" applyFill="1" applyBorder="1" applyProtection="1">
      <protection locked="0"/>
    </xf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65" fontId="3" fillId="0" borderId="7" xfId="0" applyNumberFormat="1" applyFont="1" applyBorder="1"/>
    <xf numFmtId="165" fontId="8" fillId="0" borderId="7" xfId="0" applyNumberFormat="1" applyFont="1" applyBorder="1" applyAlignment="1">
      <alignment horizontal="center"/>
    </xf>
    <xf numFmtId="164" fontId="3" fillId="0" borderId="43" xfId="0" applyNumberFormat="1" applyFont="1" applyBorder="1"/>
    <xf numFmtId="164" fontId="8" fillId="0" borderId="43" xfId="0" applyNumberFormat="1" applyFont="1" applyBorder="1" applyAlignment="1">
      <alignment horizontal="center"/>
    </xf>
    <xf numFmtId="3" fontId="9" fillId="0" borderId="43" xfId="0" applyNumberFormat="1" applyFont="1" applyBorder="1"/>
    <xf numFmtId="0" fontId="2" fillId="0" borderId="1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26" fillId="0" borderId="46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67" xfId="0" applyFont="1" applyBorder="1" applyAlignment="1">
      <alignment horizontal="center"/>
    </xf>
    <xf numFmtId="0" fontId="2" fillId="9" borderId="65" xfId="0" applyFont="1" applyFill="1" applyBorder="1" applyAlignment="1">
      <alignment horizontal="left" indent="1"/>
    </xf>
    <xf numFmtId="0" fontId="2" fillId="8" borderId="65" xfId="0" applyFont="1" applyFill="1" applyBorder="1" applyAlignment="1">
      <alignment horizontal="left" indent="1"/>
    </xf>
    <xf numFmtId="0" fontId="2" fillId="7" borderId="66" xfId="0" applyFont="1" applyFill="1" applyBorder="1" applyAlignment="1">
      <alignment horizontal="left" indent="1"/>
    </xf>
    <xf numFmtId="0" fontId="2" fillId="7" borderId="65" xfId="0" applyFont="1" applyFill="1" applyBorder="1" applyAlignment="1">
      <alignment horizontal="left" indent="1"/>
    </xf>
    <xf numFmtId="0" fontId="2" fillId="7" borderId="61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>
      <alignment horizontal="center"/>
    </xf>
    <xf numFmtId="167" fontId="5" fillId="7" borderId="53" xfId="2" applyNumberFormat="1" applyFont="1" applyFill="1" applyBorder="1" applyAlignment="1" applyProtection="1">
      <alignment horizontal="center"/>
      <protection locked="0"/>
    </xf>
    <xf numFmtId="167" fontId="5" fillId="7" borderId="59" xfId="2" applyNumberFormat="1" applyFont="1" applyFill="1" applyBorder="1" applyAlignment="1" applyProtection="1">
      <alignment horizontal="center"/>
      <protection locked="0"/>
    </xf>
    <xf numFmtId="167" fontId="5" fillId="9" borderId="59" xfId="2" applyNumberFormat="1" applyFont="1" applyFill="1" applyBorder="1" applyAlignment="1" applyProtection="1">
      <alignment horizontal="center"/>
      <protection locked="0"/>
    </xf>
    <xf numFmtId="167" fontId="5" fillId="8" borderId="59" xfId="2" applyNumberFormat="1" applyFont="1" applyFill="1" applyBorder="1" applyAlignment="1" applyProtection="1">
      <alignment horizontal="center"/>
      <protection locked="0"/>
    </xf>
    <xf numFmtId="166" fontId="18" fillId="3" borderId="12" xfId="0" applyNumberFormat="1" applyFont="1" applyFill="1" applyBorder="1"/>
    <xf numFmtId="166" fontId="18" fillId="3" borderId="12" xfId="0" applyNumberFormat="1" applyFont="1" applyFill="1" applyBorder="1" applyAlignment="1">
      <alignment horizontal="center"/>
    </xf>
    <xf numFmtId="166" fontId="3" fillId="6" borderId="47" xfId="0" applyNumberFormat="1" applyFont="1" applyFill="1" applyBorder="1"/>
    <xf numFmtId="166" fontId="18" fillId="3" borderId="13" xfId="0" applyNumberFormat="1" applyFont="1" applyFill="1" applyBorder="1"/>
    <xf numFmtId="166" fontId="17" fillId="3" borderId="13" xfId="0" applyNumberFormat="1" applyFont="1" applyFill="1" applyBorder="1" applyAlignment="1">
      <alignment horizontal="center"/>
    </xf>
    <xf numFmtId="0" fontId="18" fillId="2" borderId="67" xfId="0" applyFont="1" applyFill="1" applyBorder="1"/>
    <xf numFmtId="2" fontId="5" fillId="2" borderId="57" xfId="0" applyNumberFormat="1" applyFont="1" applyFill="1" applyBorder="1" applyAlignment="1">
      <alignment horizontal="center"/>
    </xf>
    <xf numFmtId="0" fontId="18" fillId="2" borderId="67" xfId="0" applyFont="1" applyFill="1" applyBorder="1" applyAlignment="1">
      <alignment horizontal="center"/>
    </xf>
    <xf numFmtId="0" fontId="18" fillId="3" borderId="12" xfId="0" applyFont="1" applyFill="1" applyBorder="1"/>
    <xf numFmtId="2" fontId="18" fillId="3" borderId="13" xfId="0" applyNumberFormat="1" applyFont="1" applyFill="1" applyBorder="1"/>
    <xf numFmtId="2" fontId="17" fillId="3" borderId="13" xfId="0" applyNumberFormat="1" applyFont="1" applyFill="1" applyBorder="1" applyAlignment="1">
      <alignment horizontal="center"/>
    </xf>
    <xf numFmtId="166" fontId="18" fillId="3" borderId="64" xfId="0" applyNumberFormat="1" applyFont="1" applyFill="1" applyBorder="1"/>
    <xf numFmtId="2" fontId="3" fillId="0" borderId="43" xfId="0" applyNumberFormat="1" applyFont="1" applyBorder="1"/>
    <xf numFmtId="2" fontId="8" fillId="0" borderId="27" xfId="0" applyNumberFormat="1" applyFont="1" applyBorder="1" applyAlignment="1">
      <alignment horizontal="center"/>
    </xf>
    <xf numFmtId="2" fontId="3" fillId="0" borderId="62" xfId="0" applyNumberFormat="1" applyFont="1" applyBorder="1"/>
    <xf numFmtId="2" fontId="8" fillId="0" borderId="53" xfId="0" applyNumberFormat="1" applyFont="1" applyBorder="1" applyAlignment="1">
      <alignment horizontal="center"/>
    </xf>
    <xf numFmtId="2" fontId="3" fillId="0" borderId="0" xfId="0" applyNumberFormat="1" applyFont="1"/>
    <xf numFmtId="2" fontId="3" fillId="6" borderId="71" xfId="0" applyNumberFormat="1" applyFont="1" applyFill="1" applyBorder="1"/>
    <xf numFmtId="2" fontId="3" fillId="0" borderId="45" xfId="0" applyNumberFormat="1" applyFont="1" applyBorder="1"/>
    <xf numFmtId="2" fontId="2" fillId="0" borderId="45" xfId="0" applyNumberFormat="1" applyFont="1" applyBorder="1"/>
    <xf numFmtId="2" fontId="5" fillId="0" borderId="19" xfId="0" applyNumberFormat="1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2" fontId="8" fillId="0" borderId="62" xfId="0" applyNumberFormat="1" applyFont="1" applyBorder="1" applyAlignment="1">
      <alignment horizontal="center"/>
    </xf>
    <xf numFmtId="3" fontId="3" fillId="0" borderId="45" xfId="0" applyNumberFormat="1" applyFont="1" applyBorder="1"/>
    <xf numFmtId="3" fontId="3" fillId="0" borderId="62" xfId="0" applyNumberFormat="1" applyFont="1" applyBorder="1"/>
    <xf numFmtId="3" fontId="3" fillId="0" borderId="53" xfId="0" applyNumberFormat="1" applyFont="1" applyBorder="1"/>
    <xf numFmtId="3" fontId="3" fillId="0" borderId="19" xfId="0" applyNumberFormat="1" applyFont="1" applyBorder="1"/>
    <xf numFmtId="2" fontId="5" fillId="0" borderId="60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3" fontId="2" fillId="4" borderId="36" xfId="0" applyNumberFormat="1" applyFont="1" applyFill="1" applyBorder="1" applyProtection="1">
      <protection locked="0"/>
    </xf>
    <xf numFmtId="3" fontId="2" fillId="4" borderId="16" xfId="0" applyNumberFormat="1" applyFont="1" applyFill="1" applyBorder="1" applyProtection="1">
      <protection locked="0"/>
    </xf>
    <xf numFmtId="2" fontId="3" fillId="4" borderId="43" xfId="0" applyNumberFormat="1" applyFont="1" applyFill="1" applyBorder="1" applyProtection="1">
      <protection locked="0"/>
    </xf>
    <xf numFmtId="2" fontId="8" fillId="4" borderId="27" xfId="0" applyNumberFormat="1" applyFont="1" applyFill="1" applyBorder="1" applyAlignment="1" applyProtection="1">
      <alignment horizontal="center"/>
      <protection locked="0"/>
    </xf>
    <xf numFmtId="3" fontId="3" fillId="4" borderId="36" xfId="0" applyNumberFormat="1" applyFont="1" applyFill="1" applyBorder="1" applyProtection="1">
      <protection locked="0"/>
    </xf>
    <xf numFmtId="3" fontId="3" fillId="4" borderId="16" xfId="0" applyNumberFormat="1" applyFont="1" applyFill="1" applyBorder="1" applyProtection="1">
      <protection locked="0"/>
    </xf>
    <xf numFmtId="0" fontId="27" fillId="0" borderId="0" xfId="0" applyFont="1" applyAlignment="1">
      <alignment horizontal="left"/>
    </xf>
    <xf numFmtId="0" fontId="27" fillId="0" borderId="47" xfId="0" applyFont="1" applyBorder="1"/>
    <xf numFmtId="3" fontId="28" fillId="0" borderId="39" xfId="0" applyNumberFormat="1" applyFont="1" applyBorder="1"/>
    <xf numFmtId="0" fontId="27" fillId="0" borderId="46" xfId="0" applyFont="1" applyBorder="1" applyAlignment="1">
      <alignment horizontal="center"/>
    </xf>
    <xf numFmtId="0" fontId="28" fillId="0" borderId="47" xfId="0" applyFont="1" applyBorder="1"/>
    <xf numFmtId="0" fontId="29" fillId="0" borderId="60" xfId="0" applyFont="1" applyBorder="1" applyAlignment="1">
      <alignment horizontal="center"/>
    </xf>
    <xf numFmtId="3" fontId="28" fillId="0" borderId="15" xfId="0" applyNumberFormat="1" applyFont="1" applyBorder="1"/>
    <xf numFmtId="0" fontId="28" fillId="6" borderId="39" xfId="0" applyFont="1" applyFill="1" applyBorder="1"/>
    <xf numFmtId="0" fontId="28" fillId="0" borderId="0" xfId="0" applyFont="1"/>
    <xf numFmtId="3" fontId="28" fillId="0" borderId="38" xfId="0" applyNumberFormat="1" applyFont="1" applyBorder="1"/>
    <xf numFmtId="0" fontId="28" fillId="0" borderId="67" xfId="0" applyFont="1" applyBorder="1" applyAlignment="1">
      <alignment horizontal="center"/>
    </xf>
    <xf numFmtId="9" fontId="28" fillId="0" borderId="57" xfId="0" applyNumberFormat="1" applyFont="1" applyBorder="1"/>
    <xf numFmtId="9" fontId="29" fillId="0" borderId="23" xfId="0" applyNumberFormat="1" applyFont="1" applyBorder="1" applyAlignment="1">
      <alignment horizontal="center"/>
    </xf>
    <xf numFmtId="3" fontId="28" fillId="0" borderId="24" xfId="0" applyNumberFormat="1" applyFont="1" applyBorder="1"/>
    <xf numFmtId="9" fontId="28" fillId="6" borderId="38" xfId="0" applyNumberFormat="1" applyFont="1" applyFill="1" applyBorder="1"/>
    <xf numFmtId="0" fontId="27" fillId="3" borderId="7" xfId="0" applyFont="1" applyFill="1" applyBorder="1"/>
    <xf numFmtId="3" fontId="27" fillId="3" borderId="7" xfId="0" applyNumberFormat="1" applyFont="1" applyFill="1" applyBorder="1"/>
    <xf numFmtId="0" fontId="27" fillId="3" borderId="6" xfId="0" applyFont="1" applyFill="1" applyBorder="1" applyAlignment="1">
      <alignment horizontal="center"/>
    </xf>
    <xf numFmtId="0" fontId="27" fillId="6" borderId="7" xfId="0" applyFont="1" applyFill="1" applyBorder="1"/>
    <xf numFmtId="0" fontId="26" fillId="0" borderId="52" xfId="0" applyFont="1" applyBorder="1"/>
    <xf numFmtId="0" fontId="26" fillId="0" borderId="45" xfId="0" applyFont="1" applyBorder="1"/>
    <xf numFmtId="0" fontId="31" fillId="0" borderId="52" xfId="0" applyFont="1" applyBorder="1"/>
    <xf numFmtId="0" fontId="31" fillId="0" borderId="45" xfId="0" applyFont="1" applyBorder="1"/>
    <xf numFmtId="0" fontId="30" fillId="0" borderId="19" xfId="0" applyFont="1" applyBorder="1" applyAlignment="1">
      <alignment horizontal="center"/>
    </xf>
    <xf numFmtId="3" fontId="28" fillId="0" borderId="57" xfId="0" applyNumberFormat="1" applyFont="1" applyBorder="1"/>
    <xf numFmtId="0" fontId="17" fillId="3" borderId="7" xfId="0" applyFont="1" applyFill="1" applyBorder="1" applyAlignment="1">
      <alignment horizontal="right"/>
    </xf>
    <xf numFmtId="0" fontId="29" fillId="0" borderId="57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5" borderId="54" xfId="0" applyFont="1" applyFill="1" applyBorder="1" applyAlignment="1" applyProtection="1">
      <alignment horizontal="center"/>
      <protection locked="0"/>
    </xf>
    <xf numFmtId="167" fontId="5" fillId="5" borderId="27" xfId="2" applyNumberFormat="1" applyFont="1" applyFill="1" applyBorder="1" applyAlignment="1" applyProtection="1">
      <alignment horizontal="center"/>
      <protection locked="0"/>
    </xf>
    <xf numFmtId="0" fontId="2" fillId="5" borderId="52" xfId="0" applyFont="1" applyFill="1" applyBorder="1"/>
    <xf numFmtId="165" fontId="18" fillId="3" borderId="49" xfId="0" applyNumberFormat="1" applyFont="1" applyFill="1" applyBorder="1"/>
    <xf numFmtId="165" fontId="3" fillId="0" borderId="61" xfId="0" applyNumberFormat="1" applyFont="1" applyBorder="1"/>
    <xf numFmtId="0" fontId="18" fillId="2" borderId="6" xfId="0" applyFont="1" applyFill="1" applyBorder="1"/>
    <xf numFmtId="0" fontId="3" fillId="2" borderId="6" xfId="0" applyFont="1" applyFill="1" applyBorder="1"/>
    <xf numFmtId="0" fontId="3" fillId="2" borderId="67" xfId="0" applyFont="1" applyFill="1" applyBorder="1" applyAlignment="1">
      <alignment horizontal="center"/>
    </xf>
    <xf numFmtId="166" fontId="11" fillId="0" borderId="72" xfId="0" applyNumberFormat="1" applyFont="1" applyBorder="1" applyAlignment="1">
      <alignment horizontal="center"/>
    </xf>
    <xf numFmtId="165" fontId="3" fillId="0" borderId="52" xfId="0" applyNumberFormat="1" applyFont="1" applyBorder="1"/>
    <xf numFmtId="0" fontId="3" fillId="0" borderId="4" xfId="0" applyFont="1" applyBorder="1"/>
    <xf numFmtId="2" fontId="8" fillId="0" borderId="0" xfId="0" applyNumberFormat="1" applyFont="1" applyAlignment="1">
      <alignment horizontal="center"/>
    </xf>
    <xf numFmtId="3" fontId="3" fillId="0" borderId="0" xfId="0" applyNumberFormat="1" applyFont="1"/>
    <xf numFmtId="0" fontId="3" fillId="0" borderId="4" xfId="0" applyFont="1" applyBorder="1" applyAlignment="1">
      <alignment horizontal="center"/>
    </xf>
    <xf numFmtId="3" fontId="3" fillId="0" borderId="59" xfId="0" applyNumberFormat="1" applyFont="1" applyBorder="1"/>
    <xf numFmtId="165" fontId="3" fillId="0" borderId="4" xfId="0" applyNumberFormat="1" applyFont="1" applyBorder="1"/>
    <xf numFmtId="0" fontId="3" fillId="3" borderId="12" xfId="0" applyFont="1" applyFill="1" applyBorder="1"/>
    <xf numFmtId="2" fontId="3" fillId="3" borderId="13" xfId="0" applyNumberFormat="1" applyFont="1" applyFill="1" applyBorder="1"/>
    <xf numFmtId="2" fontId="8" fillId="3" borderId="13" xfId="0" applyNumberFormat="1" applyFont="1" applyFill="1" applyBorder="1" applyAlignment="1">
      <alignment horizontal="center"/>
    </xf>
    <xf numFmtId="166" fontId="3" fillId="3" borderId="13" xfId="0" applyNumberFormat="1" applyFont="1" applyFill="1" applyBorder="1"/>
    <xf numFmtId="0" fontId="3" fillId="3" borderId="12" xfId="0" applyFont="1" applyFill="1" applyBorder="1" applyAlignment="1">
      <alignment horizontal="center"/>
    </xf>
    <xf numFmtId="166" fontId="3" fillId="3" borderId="64" xfId="0" applyNumberFormat="1" applyFont="1" applyFill="1" applyBorder="1"/>
    <xf numFmtId="2" fontId="3" fillId="6" borderId="12" xfId="0" applyNumberFormat="1" applyFont="1" applyFill="1" applyBorder="1"/>
    <xf numFmtId="3" fontId="3" fillId="0" borderId="43" xfId="0" applyNumberFormat="1" applyFont="1" applyBorder="1"/>
    <xf numFmtId="3" fontId="3" fillId="0" borderId="27" xfId="0" applyNumberFormat="1" applyFont="1" applyBorder="1"/>
    <xf numFmtId="0" fontId="18" fillId="3" borderId="12" xfId="0" applyFont="1" applyFill="1" applyBorder="1" applyAlignment="1">
      <alignment horizontal="center"/>
    </xf>
    <xf numFmtId="2" fontId="18" fillId="6" borderId="13" xfId="0" applyNumberFormat="1" applyFont="1" applyFill="1" applyBorder="1"/>
    <xf numFmtId="165" fontId="18" fillId="3" borderId="12" xfId="0" applyNumberFormat="1" applyFont="1" applyFill="1" applyBorder="1"/>
    <xf numFmtId="165" fontId="3" fillId="3" borderId="12" xfId="0" applyNumberFormat="1" applyFont="1" applyFill="1" applyBorder="1"/>
    <xf numFmtId="9" fontId="3" fillId="4" borderId="7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left" indent="1"/>
    </xf>
    <xf numFmtId="0" fontId="2" fillId="4" borderId="61" xfId="0" applyFont="1" applyFill="1" applyBorder="1"/>
    <xf numFmtId="0" fontId="3" fillId="2" borderId="52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/>
    </xf>
    <xf numFmtId="165" fontId="19" fillId="2" borderId="52" xfId="0" applyNumberFormat="1" applyFont="1" applyFill="1" applyBorder="1"/>
    <xf numFmtId="0" fontId="2" fillId="0" borderId="54" xfId="0" applyFont="1" applyBorder="1" applyAlignment="1">
      <alignment horizontal="left" indent="1"/>
    </xf>
    <xf numFmtId="0" fontId="6" fillId="2" borderId="1" xfId="0" applyFont="1" applyFill="1" applyBorder="1"/>
    <xf numFmtId="0" fontId="27" fillId="0" borderId="67" xfId="0" applyFont="1" applyBorder="1"/>
    <xf numFmtId="0" fontId="26" fillId="0" borderId="47" xfId="0" applyFont="1" applyBorder="1"/>
    <xf numFmtId="2" fontId="26" fillId="0" borderId="47" xfId="0" applyNumberFormat="1" applyFont="1" applyBorder="1"/>
    <xf numFmtId="2" fontId="11" fillId="0" borderId="60" xfId="0" applyNumberFormat="1" applyFont="1" applyBorder="1" applyAlignment="1">
      <alignment horizontal="center"/>
    </xf>
    <xf numFmtId="2" fontId="26" fillId="0" borderId="45" xfId="0" applyNumberFormat="1" applyFont="1" applyBorder="1"/>
    <xf numFmtId="2" fontId="11" fillId="0" borderId="19" xfId="0" applyNumberFormat="1" applyFont="1" applyBorder="1" applyAlignment="1">
      <alignment horizontal="center"/>
    </xf>
    <xf numFmtId="0" fontId="26" fillId="0" borderId="67" xfId="0" applyFont="1" applyBorder="1"/>
    <xf numFmtId="0" fontId="26" fillId="0" borderId="57" xfId="0" applyFont="1" applyBorder="1"/>
    <xf numFmtId="2" fontId="26" fillId="0" borderId="57" xfId="0" applyNumberFormat="1" applyFont="1" applyBorder="1"/>
    <xf numFmtId="2" fontId="11" fillId="0" borderId="23" xfId="0" applyNumberFormat="1" applyFont="1" applyBorder="1" applyAlignment="1">
      <alignment horizontal="center"/>
    </xf>
    <xf numFmtId="2" fontId="11" fillId="0" borderId="70" xfId="0" applyNumberFormat="1" applyFont="1" applyBorder="1" applyAlignment="1">
      <alignment horizontal="right"/>
    </xf>
    <xf numFmtId="0" fontId="26" fillId="0" borderId="6" xfId="0" applyFont="1" applyBorder="1" applyAlignment="1">
      <alignment horizontal="center"/>
    </xf>
    <xf numFmtId="2" fontId="26" fillId="0" borderId="7" xfId="0" applyNumberFormat="1" applyFont="1" applyBorder="1"/>
    <xf numFmtId="2" fontId="11" fillId="0" borderId="70" xfId="0" applyNumberFormat="1" applyFont="1" applyBorder="1" applyAlignment="1">
      <alignment horizontal="center"/>
    </xf>
    <xf numFmtId="2" fontId="26" fillId="6" borderId="69" xfId="0" applyNumberFormat="1" applyFont="1" applyFill="1" applyBorder="1"/>
    <xf numFmtId="0" fontId="26" fillId="0" borderId="6" xfId="0" applyFont="1" applyBorder="1"/>
    <xf numFmtId="0" fontId="26" fillId="0" borderId="7" xfId="0" applyFont="1" applyBorder="1"/>
    <xf numFmtId="0" fontId="26" fillId="0" borderId="46" xfId="0" applyFont="1" applyBorder="1" applyAlignment="1">
      <alignment horizontal="right"/>
    </xf>
    <xf numFmtId="0" fontId="26" fillId="0" borderId="52" xfId="0" applyFont="1" applyBorder="1" applyAlignment="1">
      <alignment horizontal="right"/>
    </xf>
    <xf numFmtId="0" fontId="26" fillId="0" borderId="67" xfId="0" applyFont="1" applyBorder="1" applyAlignment="1">
      <alignment horizontal="right"/>
    </xf>
    <xf numFmtId="0" fontId="6" fillId="2" borderId="0" xfId="0" applyFont="1" applyFill="1" applyAlignment="1">
      <alignment horizontal="left" wrapText="1" shrinkToFit="1"/>
    </xf>
    <xf numFmtId="0" fontId="6" fillId="4" borderId="0" xfId="0" applyFont="1" applyFill="1" applyAlignment="1">
      <alignment horizontal="left" shrinkToFit="1"/>
    </xf>
    <xf numFmtId="0" fontId="10" fillId="4" borderId="0" xfId="0" applyFont="1" applyFill="1" applyAlignment="1">
      <alignment horizontal="center" wrapText="1" shrinkToFit="1"/>
    </xf>
    <xf numFmtId="0" fontId="6" fillId="4" borderId="0" xfId="0" applyFont="1" applyFill="1" applyAlignment="1">
      <alignment horizontal="left" wrapText="1" shrinkToFit="1"/>
    </xf>
    <xf numFmtId="165" fontId="6" fillId="4" borderId="0" xfId="0" applyNumberFormat="1" applyFont="1" applyFill="1" applyAlignment="1">
      <alignment horizontal="left" wrapText="1" shrinkToFit="1"/>
    </xf>
    <xf numFmtId="0" fontId="7" fillId="2" borderId="1" xfId="0" applyFont="1" applyFill="1" applyBorder="1"/>
    <xf numFmtId="0" fontId="6" fillId="2" borderId="3" xfId="0" applyFont="1" applyFill="1" applyBorder="1"/>
    <xf numFmtId="0" fontId="18" fillId="3" borderId="42" xfId="0" applyFont="1" applyFill="1" applyBorder="1"/>
    <xf numFmtId="0" fontId="2" fillId="4" borderId="4" xfId="0" applyFont="1" applyFill="1" applyBorder="1" applyProtection="1">
      <protection locked="0"/>
    </xf>
    <xf numFmtId="0" fontId="2" fillId="5" borderId="61" xfId="0" applyFont="1" applyFill="1" applyBorder="1" applyProtection="1">
      <protection locked="0"/>
    </xf>
    <xf numFmtId="0" fontId="2" fillId="5" borderId="54" xfId="0" applyFont="1" applyFill="1" applyBorder="1" applyProtection="1">
      <protection locked="0"/>
    </xf>
    <xf numFmtId="0" fontId="2" fillId="7" borderId="63" xfId="0" applyFont="1" applyFill="1" applyBorder="1" applyProtection="1">
      <protection locked="0"/>
    </xf>
    <xf numFmtId="0" fontId="2" fillId="7" borderId="5" xfId="0" applyFont="1" applyFill="1" applyBorder="1" applyProtection="1">
      <protection locked="0"/>
    </xf>
    <xf numFmtId="0" fontId="2" fillId="7" borderId="42" xfId="0" applyFont="1" applyFill="1" applyBorder="1" applyProtection="1">
      <protection locked="0"/>
    </xf>
    <xf numFmtId="167" fontId="5" fillId="7" borderId="48" xfId="2" applyNumberFormat="1" applyFont="1" applyFill="1" applyBorder="1" applyAlignment="1" applyProtection="1">
      <alignment horizontal="center"/>
      <protection locked="0"/>
    </xf>
    <xf numFmtId="167" fontId="5" fillId="9" borderId="48" xfId="2" applyNumberFormat="1" applyFont="1" applyFill="1" applyBorder="1" applyAlignment="1" applyProtection="1">
      <alignment horizontal="center"/>
      <protection locked="0"/>
    </xf>
    <xf numFmtId="167" fontId="5" fillId="8" borderId="48" xfId="2" applyNumberFormat="1" applyFont="1" applyFill="1" applyBorder="1" applyAlignment="1" applyProtection="1">
      <alignment horizontal="center"/>
      <protection locked="0"/>
    </xf>
    <xf numFmtId="167" fontId="5" fillId="5" borderId="16" xfId="2" applyNumberFormat="1" applyFont="1" applyFill="1" applyBorder="1" applyAlignment="1" applyProtection="1">
      <alignment horizontal="center"/>
      <protection locked="0"/>
    </xf>
    <xf numFmtId="2" fontId="5" fillId="0" borderId="57" xfId="0" applyNumberFormat="1" applyFont="1" applyBorder="1" applyAlignment="1">
      <alignment horizontal="center"/>
    </xf>
    <xf numFmtId="0" fontId="34" fillId="0" borderId="52" xfId="0" applyFont="1" applyBorder="1" applyAlignment="1">
      <alignment horizontal="left" indent="1"/>
    </xf>
    <xf numFmtId="1" fontId="5" fillId="2" borderId="3" xfId="0" applyNumberFormat="1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left" wrapText="1" shrinkToFit="1"/>
    </xf>
    <xf numFmtId="1" fontId="5" fillId="2" borderId="44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1" fontId="17" fillId="4" borderId="11" xfId="0" applyNumberFormat="1" applyFont="1" applyFill="1" applyBorder="1" applyAlignment="1">
      <alignment horizontal="center"/>
    </xf>
    <xf numFmtId="1" fontId="5" fillId="2" borderId="64" xfId="0" applyNumberFormat="1" applyFont="1" applyFill="1" applyBorder="1" applyAlignment="1">
      <alignment horizontal="center" wrapText="1"/>
    </xf>
    <xf numFmtId="1" fontId="5" fillId="3" borderId="51" xfId="0" applyNumberFormat="1" applyFont="1" applyFill="1" applyBorder="1" applyAlignment="1">
      <alignment horizontal="center"/>
    </xf>
    <xf numFmtId="1" fontId="5" fillId="2" borderId="63" xfId="0" applyNumberFormat="1" applyFont="1" applyFill="1" applyBorder="1" applyAlignment="1">
      <alignment horizontal="center"/>
    </xf>
    <xf numFmtId="1" fontId="5" fillId="4" borderId="34" xfId="0" applyNumberFormat="1" applyFont="1" applyFill="1" applyBorder="1" applyAlignment="1" applyProtection="1">
      <alignment horizontal="center"/>
      <protection locked="0"/>
    </xf>
    <xf numFmtId="1" fontId="5" fillId="4" borderId="14" xfId="0" applyNumberFormat="1" applyFont="1" applyFill="1" applyBorder="1" applyAlignment="1" applyProtection="1">
      <alignment horizontal="center"/>
      <protection locked="0"/>
    </xf>
    <xf numFmtId="1" fontId="5" fillId="4" borderId="28" xfId="0" applyNumberFormat="1" applyFont="1" applyFill="1" applyBorder="1" applyAlignment="1" applyProtection="1">
      <alignment horizontal="center"/>
      <protection locked="0"/>
    </xf>
    <xf numFmtId="1" fontId="5" fillId="0" borderId="42" xfId="0" applyNumberFormat="1" applyFont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1" fontId="5" fillId="0" borderId="44" xfId="0" applyNumberFormat="1" applyFont="1" applyBorder="1" applyAlignment="1">
      <alignment horizontal="center"/>
    </xf>
    <xf numFmtId="1" fontId="20" fillId="2" borderId="44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2" borderId="73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 applyProtection="1">
      <alignment horizontal="center"/>
      <protection locked="0"/>
    </xf>
    <xf numFmtId="1" fontId="5" fillId="0" borderId="73" xfId="0" applyNumberFormat="1" applyFont="1" applyBorder="1" applyAlignment="1">
      <alignment horizontal="center"/>
    </xf>
    <xf numFmtId="1" fontId="5" fillId="0" borderId="63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1" fontId="5" fillId="0" borderId="5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6" fontId="11" fillId="0" borderId="25" xfId="0" applyNumberFormat="1" applyFont="1" applyBorder="1" applyAlignment="1">
      <alignment horizontal="center"/>
    </xf>
    <xf numFmtId="165" fontId="27" fillId="0" borderId="29" xfId="0" applyNumberFormat="1" applyFont="1" applyBorder="1"/>
    <xf numFmtId="165" fontId="27" fillId="0" borderId="31" xfId="0" applyNumberFormat="1" applyFont="1" applyBorder="1"/>
    <xf numFmtId="165" fontId="35" fillId="3" borderId="6" xfId="0" applyNumberFormat="1" applyFont="1" applyFill="1" applyBorder="1"/>
    <xf numFmtId="164" fontId="3" fillId="4" borderId="43" xfId="0" applyNumberFormat="1" applyFont="1" applyFill="1" applyBorder="1" applyProtection="1">
      <protection locked="0"/>
    </xf>
    <xf numFmtId="0" fontId="37" fillId="4" borderId="0" xfId="0" quotePrefix="1" applyFont="1" applyFill="1"/>
    <xf numFmtId="0" fontId="34" fillId="4" borderId="0" xfId="0" applyFont="1" applyFill="1" applyAlignment="1">
      <alignment horizontal="center"/>
    </xf>
    <xf numFmtId="9" fontId="34" fillId="4" borderId="0" xfId="2" applyFont="1" applyFill="1" applyAlignment="1">
      <alignment horizontal="center"/>
    </xf>
    <xf numFmtId="0" fontId="7" fillId="2" borderId="47" xfId="0" applyFont="1" applyFill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14" fontId="3" fillId="2" borderId="45" xfId="0" applyNumberFormat="1" applyFont="1" applyFill="1" applyBorder="1"/>
    <xf numFmtId="0" fontId="3" fillId="2" borderId="43" xfId="0" applyFont="1" applyFill="1" applyBorder="1"/>
    <xf numFmtId="0" fontId="7" fillId="2" borderId="47" xfId="0" applyFont="1" applyFill="1" applyBorder="1"/>
    <xf numFmtId="0" fontId="3" fillId="2" borderId="45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 wrapText="1"/>
    </xf>
    <xf numFmtId="4" fontId="3" fillId="4" borderId="20" xfId="0" applyNumberFormat="1" applyFont="1" applyFill="1" applyBorder="1" applyProtection="1">
      <protection locked="0"/>
    </xf>
    <xf numFmtId="4" fontId="3" fillId="4" borderId="33" xfId="0" applyNumberFormat="1" applyFont="1" applyFill="1" applyBorder="1" applyProtection="1">
      <protection locked="0"/>
    </xf>
    <xf numFmtId="4" fontId="3" fillId="5" borderId="33" xfId="0" applyNumberFormat="1" applyFont="1" applyFill="1" applyBorder="1" applyProtection="1">
      <protection locked="0"/>
    </xf>
    <xf numFmtId="3" fontId="3" fillId="7" borderId="20" xfId="0" applyNumberFormat="1" applyFont="1" applyFill="1" applyBorder="1" applyProtection="1">
      <protection locked="0"/>
    </xf>
    <xf numFmtId="2" fontId="3" fillId="7" borderId="20" xfId="0" applyNumberFormat="1" applyFont="1" applyFill="1" applyBorder="1" applyProtection="1">
      <protection locked="0"/>
    </xf>
    <xf numFmtId="2" fontId="3" fillId="9" borderId="20" xfId="0" applyNumberFormat="1" applyFont="1" applyFill="1" applyBorder="1" applyProtection="1">
      <protection locked="0"/>
    </xf>
    <xf numFmtId="2" fontId="3" fillId="8" borderId="20" xfId="0" applyNumberFormat="1" applyFont="1" applyFill="1" applyBorder="1" applyProtection="1">
      <protection locked="0"/>
    </xf>
    <xf numFmtId="0" fontId="39" fillId="0" borderId="52" xfId="0" applyFont="1" applyBorder="1" applyAlignment="1">
      <alignment horizontal="left" indent="1"/>
    </xf>
    <xf numFmtId="3" fontId="39" fillId="4" borderId="37" xfId="0" applyNumberFormat="1" applyFont="1" applyFill="1" applyBorder="1" applyProtection="1">
      <protection locked="0"/>
    </xf>
    <xf numFmtId="3" fontId="39" fillId="4" borderId="20" xfId="0" applyNumberFormat="1" applyFont="1" applyFill="1" applyBorder="1" applyProtection="1">
      <protection locked="0"/>
    </xf>
    <xf numFmtId="0" fontId="38" fillId="4" borderId="51" xfId="0" applyFont="1" applyFill="1" applyBorder="1" applyProtection="1">
      <protection locked="0"/>
    </xf>
    <xf numFmtId="0" fontId="38" fillId="4" borderId="44" xfId="0" applyFont="1" applyFill="1" applyBorder="1" applyProtection="1">
      <protection locked="0"/>
    </xf>
    <xf numFmtId="0" fontId="18" fillId="4" borderId="44" xfId="0" applyFont="1" applyFill="1" applyBorder="1" applyProtection="1">
      <protection locked="0"/>
    </xf>
    <xf numFmtId="0" fontId="2" fillId="5" borderId="65" xfId="0" applyFont="1" applyFill="1" applyBorder="1" applyAlignment="1">
      <alignment horizontal="left" indent="1"/>
    </xf>
    <xf numFmtId="0" fontId="2" fillId="5" borderId="4" xfId="0" applyFont="1" applyFill="1" applyBorder="1" applyProtection="1">
      <protection locked="0"/>
    </xf>
    <xf numFmtId="43" fontId="3" fillId="5" borderId="20" xfId="6" applyFont="1" applyFill="1" applyBorder="1" applyProtection="1">
      <protection locked="0"/>
    </xf>
    <xf numFmtId="3" fontId="2" fillId="4" borderId="39" xfId="0" applyNumberFormat="1" applyFont="1" applyFill="1" applyBorder="1" applyProtection="1">
      <protection locked="0"/>
    </xf>
    <xf numFmtId="0" fontId="2" fillId="0" borderId="46" xfId="0" applyFont="1" applyBorder="1" applyAlignment="1">
      <alignment horizontal="center"/>
    </xf>
    <xf numFmtId="2" fontId="3" fillId="0" borderId="47" xfId="0" applyNumberFormat="1" applyFont="1" applyBorder="1"/>
    <xf numFmtId="2" fontId="8" fillId="0" borderId="60" xfId="0" applyNumberFormat="1" applyFont="1" applyBorder="1" applyAlignment="1">
      <alignment horizontal="center"/>
    </xf>
    <xf numFmtId="3" fontId="2" fillId="4" borderId="15" xfId="0" applyNumberFormat="1" applyFont="1" applyFill="1" applyBorder="1" applyProtection="1">
      <protection locked="0"/>
    </xf>
    <xf numFmtId="0" fontId="2" fillId="0" borderId="52" xfId="0" applyFont="1" applyBorder="1" applyAlignment="1">
      <alignment horizontal="left" indent="1"/>
    </xf>
    <xf numFmtId="43" fontId="5" fillId="0" borderId="0" xfId="6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right"/>
    </xf>
    <xf numFmtId="168" fontId="5" fillId="0" borderId="5" xfId="6" applyNumberFormat="1" applyFont="1" applyBorder="1" applyAlignment="1"/>
    <xf numFmtId="9" fontId="2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/>
    <xf numFmtId="0" fontId="18" fillId="0" borderId="0" xfId="0" applyFont="1" applyAlignment="1">
      <alignment horizontal="right"/>
    </xf>
    <xf numFmtId="38" fontId="5" fillId="0" borderId="0" xfId="6" applyNumberFormat="1" applyFont="1" applyBorder="1"/>
    <xf numFmtId="38" fontId="5" fillId="0" borderId="0" xfId="6" applyNumberFormat="1" applyFont="1" applyBorder="1" applyAlignment="1">
      <alignment horizontal="center"/>
    </xf>
    <xf numFmtId="38" fontId="5" fillId="0" borderId="0" xfId="0" applyNumberFormat="1" applyFont="1"/>
    <xf numFmtId="38" fontId="5" fillId="0" borderId="5" xfId="6" applyNumberFormat="1" applyFont="1" applyBorder="1" applyAlignment="1"/>
    <xf numFmtId="1" fontId="5" fillId="0" borderId="8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8" fontId="5" fillId="0" borderId="5" xfId="0" applyNumberFormat="1" applyFont="1" applyBorder="1" applyAlignment="1">
      <alignment horizontal="center"/>
    </xf>
    <xf numFmtId="168" fontId="5" fillId="0" borderId="0" xfId="6" applyNumberFormat="1" applyFont="1" applyBorder="1" applyAlignment="1">
      <alignment horizontal="center"/>
    </xf>
    <xf numFmtId="9" fontId="3" fillId="13" borderId="20" xfId="2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6" applyFont="1" applyAlignment="1">
      <alignment horizontal="right"/>
    </xf>
    <xf numFmtId="9" fontId="5" fillId="0" borderId="0" xfId="0" applyNumberFormat="1" applyFont="1" applyAlignment="1">
      <alignment horizontal="right"/>
    </xf>
    <xf numFmtId="43" fontId="3" fillId="0" borderId="0" xfId="6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43" xfId="0" applyFont="1" applyBorder="1" applyAlignment="1">
      <alignment horizontal="right"/>
    </xf>
    <xf numFmtId="0" fontId="5" fillId="0" borderId="43" xfId="0" applyFont="1" applyBorder="1" applyAlignment="1">
      <alignment horizontal="center"/>
    </xf>
    <xf numFmtId="43" fontId="2" fillId="0" borderId="43" xfId="6" applyFont="1" applyBorder="1"/>
    <xf numFmtId="0" fontId="26" fillId="0" borderId="43" xfId="0" applyFont="1" applyBorder="1" applyAlignment="1">
      <alignment horizontal="center"/>
    </xf>
    <xf numFmtId="0" fontId="26" fillId="0" borderId="43" xfId="0" applyFont="1" applyBorder="1"/>
    <xf numFmtId="1" fontId="5" fillId="0" borderId="43" xfId="0" applyNumberFormat="1" applyFont="1" applyBorder="1" applyAlignment="1">
      <alignment horizontal="center"/>
    </xf>
    <xf numFmtId="43" fontId="3" fillId="0" borderId="0" xfId="6" applyFont="1"/>
    <xf numFmtId="43" fontId="3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0" fontId="3" fillId="0" borderId="7" xfId="0" applyFont="1" applyBorder="1"/>
    <xf numFmtId="43" fontId="2" fillId="0" borderId="0" xfId="6" applyFont="1"/>
    <xf numFmtId="0" fontId="2" fillId="0" borderId="0" xfId="0" applyFont="1"/>
    <xf numFmtId="43" fontId="2" fillId="0" borderId="0" xfId="6" applyFont="1" applyAlignment="1">
      <alignment horizontal="center"/>
    </xf>
    <xf numFmtId="165" fontId="2" fillId="0" borderId="0" xfId="0" applyNumberFormat="1" applyFont="1"/>
    <xf numFmtId="43" fontId="0" fillId="0" borderId="0" xfId="6" applyFont="1"/>
    <xf numFmtId="43" fontId="0" fillId="0" borderId="43" xfId="6" applyFont="1" applyBorder="1"/>
    <xf numFmtId="43" fontId="3" fillId="0" borderId="20" xfId="6" applyFont="1" applyBorder="1"/>
    <xf numFmtId="0" fontId="42" fillId="0" borderId="0" xfId="0" applyFont="1"/>
    <xf numFmtId="1" fontId="5" fillId="4" borderId="42" xfId="0" applyNumberFormat="1" applyFont="1" applyFill="1" applyBorder="1" applyAlignment="1" applyProtection="1">
      <alignment horizontal="center"/>
      <protection locked="0"/>
    </xf>
    <xf numFmtId="0" fontId="2" fillId="4" borderId="65" xfId="0" applyFont="1" applyFill="1" applyBorder="1" applyProtection="1">
      <protection locked="0"/>
    </xf>
    <xf numFmtId="2" fontId="5" fillId="0" borderId="43" xfId="0" applyNumberFormat="1" applyFont="1" applyBorder="1" applyAlignment="1">
      <alignment horizontal="center"/>
    </xf>
    <xf numFmtId="0" fontId="2" fillId="4" borderId="52" xfId="0" applyFont="1" applyFill="1" applyBorder="1" applyAlignment="1">
      <alignment horizontal="left" indent="1"/>
    </xf>
    <xf numFmtId="0" fontId="2" fillId="4" borderId="18" xfId="0" applyFont="1" applyFill="1" applyBorder="1" applyProtection="1">
      <protection locked="0"/>
    </xf>
    <xf numFmtId="1" fontId="5" fillId="0" borderId="45" xfId="2" applyNumberFormat="1" applyFont="1" applyBorder="1" applyAlignment="1">
      <alignment horizontal="center"/>
    </xf>
    <xf numFmtId="0" fontId="2" fillId="0" borderId="52" xfId="0" applyFont="1" applyBorder="1" applyAlignment="1" applyProtection="1">
      <alignment horizontal="center"/>
      <protection locked="0"/>
    </xf>
    <xf numFmtId="2" fontId="3" fillId="5" borderId="20" xfId="6" applyNumberFormat="1" applyFont="1" applyFill="1" applyBorder="1" applyProtection="1">
      <protection locked="0"/>
    </xf>
    <xf numFmtId="2" fontId="2" fillId="5" borderId="52" xfId="0" applyNumberFormat="1" applyFont="1" applyFill="1" applyBorder="1"/>
    <xf numFmtId="2" fontId="5" fillId="0" borderId="21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left" indent="3"/>
    </xf>
    <xf numFmtId="0" fontId="2" fillId="5" borderId="4" xfId="0" applyFont="1" applyFill="1" applyBorder="1" applyAlignment="1" applyProtection="1">
      <alignment horizontal="center"/>
      <protection locked="0"/>
    </xf>
    <xf numFmtId="167" fontId="5" fillId="5" borderId="59" xfId="2" applyNumberFormat="1" applyFont="1" applyFill="1" applyBorder="1" applyAlignment="1" applyProtection="1">
      <alignment horizontal="center"/>
      <protection locked="0"/>
    </xf>
    <xf numFmtId="167" fontId="5" fillId="5" borderId="48" xfId="2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165" fontId="2" fillId="2" borderId="2" xfId="0" applyNumberFormat="1" applyFont="1" applyFill="1" applyBorder="1"/>
    <xf numFmtId="0" fontId="2" fillId="2" borderId="45" xfId="0" applyFont="1" applyFill="1" applyBorder="1"/>
    <xf numFmtId="0" fontId="2" fillId="2" borderId="43" xfId="0" applyFont="1" applyFill="1" applyBorder="1"/>
    <xf numFmtId="14" fontId="2" fillId="2" borderId="45" xfId="0" applyNumberFormat="1" applyFont="1" applyFill="1" applyBorder="1"/>
    <xf numFmtId="0" fontId="2" fillId="2" borderId="0" xfId="0" applyFont="1" applyFill="1"/>
    <xf numFmtId="0" fontId="2" fillId="2" borderId="7" xfId="0" applyFont="1" applyFill="1" applyBorder="1"/>
    <xf numFmtId="165" fontId="2" fillId="2" borderId="7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2" fontId="2" fillId="6" borderId="11" xfId="0" applyNumberFormat="1" applyFont="1" applyFill="1" applyBorder="1" applyAlignment="1">
      <alignment horizontal="center" wrapText="1"/>
    </xf>
    <xf numFmtId="165" fontId="2" fillId="2" borderId="12" xfId="0" applyNumberFormat="1" applyFont="1" applyFill="1" applyBorder="1" applyAlignment="1">
      <alignment wrapText="1"/>
    </xf>
    <xf numFmtId="2" fontId="2" fillId="3" borderId="1" xfId="0" applyNumberFormat="1" applyFont="1" applyFill="1" applyBorder="1"/>
    <xf numFmtId="0" fontId="2" fillId="3" borderId="0" xfId="0" applyFont="1" applyFill="1"/>
    <xf numFmtId="2" fontId="2" fillId="3" borderId="2" xfId="0" applyNumberFormat="1" applyFont="1" applyFill="1" applyBorder="1"/>
    <xf numFmtId="2" fontId="2" fillId="6" borderId="2" xfId="0" applyNumberFormat="1" applyFont="1" applyFill="1" applyBorder="1"/>
    <xf numFmtId="165" fontId="2" fillId="3" borderId="46" xfId="0" applyNumberFormat="1" applyFont="1" applyFill="1" applyBorder="1"/>
    <xf numFmtId="2" fontId="2" fillId="2" borderId="52" xfId="0" applyNumberFormat="1" applyFont="1" applyFill="1" applyBorder="1"/>
    <xf numFmtId="3" fontId="2" fillId="2" borderId="45" xfId="0" applyNumberFormat="1" applyFont="1" applyFill="1" applyBorder="1"/>
    <xf numFmtId="2" fontId="2" fillId="2" borderId="45" xfId="0" applyNumberFormat="1" applyFont="1" applyFill="1" applyBorder="1"/>
    <xf numFmtId="2" fontId="2" fillId="6" borderId="45" xfId="0" applyNumberFormat="1" applyFont="1" applyFill="1" applyBorder="1"/>
    <xf numFmtId="165" fontId="2" fillId="2" borderId="61" xfId="0" applyNumberFormat="1" applyFont="1" applyFill="1" applyBorder="1"/>
    <xf numFmtId="3" fontId="2" fillId="2" borderId="19" xfId="0" applyNumberFormat="1" applyFont="1" applyFill="1" applyBorder="1"/>
    <xf numFmtId="165" fontId="2" fillId="2" borderId="52" xfId="0" applyNumberFormat="1" applyFont="1" applyFill="1" applyBorder="1"/>
    <xf numFmtId="3" fontId="2" fillId="0" borderId="62" xfId="0" applyNumberFormat="1" applyFont="1" applyBorder="1"/>
    <xf numFmtId="3" fontId="2" fillId="0" borderId="63" xfId="0" applyNumberFormat="1" applyFont="1" applyBorder="1"/>
    <xf numFmtId="3" fontId="2" fillId="0" borderId="53" xfId="0" applyNumberFormat="1" applyFont="1" applyBorder="1"/>
    <xf numFmtId="165" fontId="2" fillId="0" borderId="32" xfId="0" applyNumberFormat="1" applyFont="1" applyBorder="1"/>
    <xf numFmtId="2" fontId="2" fillId="4" borderId="4" xfId="0" applyNumberFormat="1" applyFont="1" applyFill="1" applyBorder="1" applyProtection="1">
      <protection locked="0"/>
    </xf>
    <xf numFmtId="3" fontId="2" fillId="0" borderId="0" xfId="0" applyNumberFormat="1" applyFont="1"/>
    <xf numFmtId="2" fontId="2" fillId="4" borderId="0" xfId="0" applyNumberFormat="1" applyFont="1" applyFill="1" applyProtection="1">
      <protection locked="0"/>
    </xf>
    <xf numFmtId="3" fontId="2" fillId="0" borderId="5" xfId="0" applyNumberFormat="1" applyFont="1" applyBorder="1"/>
    <xf numFmtId="3" fontId="2" fillId="0" borderId="59" xfId="0" applyNumberFormat="1" applyFont="1" applyBorder="1"/>
    <xf numFmtId="165" fontId="2" fillId="0" borderId="41" xfId="0" applyNumberFormat="1" applyFont="1" applyBorder="1"/>
    <xf numFmtId="2" fontId="2" fillId="6" borderId="40" xfId="0" applyNumberFormat="1" applyFont="1" applyFill="1" applyBorder="1"/>
    <xf numFmtId="2" fontId="2" fillId="6" borderId="36" xfId="0" applyNumberFormat="1" applyFont="1" applyFill="1" applyBorder="1"/>
    <xf numFmtId="165" fontId="2" fillId="0" borderId="35" xfId="0" applyNumberFormat="1" applyFont="1" applyBorder="1"/>
    <xf numFmtId="3" fontId="2" fillId="0" borderId="45" xfId="0" applyNumberFormat="1" applyFont="1" applyBorder="1"/>
    <xf numFmtId="2" fontId="2" fillId="4" borderId="45" xfId="0" applyNumberFormat="1" applyFont="1" applyFill="1" applyBorder="1" applyProtection="1">
      <protection locked="0"/>
    </xf>
    <xf numFmtId="3" fontId="2" fillId="0" borderId="19" xfId="0" applyNumberFormat="1" applyFont="1" applyBorder="1"/>
    <xf numFmtId="2" fontId="2" fillId="6" borderId="71" xfId="0" applyNumberFormat="1" applyFont="1" applyFill="1" applyBorder="1"/>
    <xf numFmtId="0" fontId="2" fillId="0" borderId="26" xfId="0" applyFont="1" applyBorder="1"/>
    <xf numFmtId="0" fontId="2" fillId="0" borderId="43" xfId="0" applyFont="1" applyBorder="1"/>
    <xf numFmtId="2" fontId="2" fillId="0" borderId="54" xfId="0" applyNumberFormat="1" applyFont="1" applyBorder="1"/>
    <xf numFmtId="3" fontId="2" fillId="0" borderId="43" xfId="0" applyNumberFormat="1" applyFont="1" applyBorder="1"/>
    <xf numFmtId="2" fontId="2" fillId="0" borderId="43" xfId="0" applyNumberFormat="1" applyFont="1" applyBorder="1"/>
    <xf numFmtId="3" fontId="2" fillId="0" borderId="27" xfId="0" applyNumberFormat="1" applyFont="1" applyBorder="1"/>
    <xf numFmtId="165" fontId="2" fillId="0" borderId="54" xfId="0" applyNumberFormat="1" applyFont="1" applyBorder="1"/>
    <xf numFmtId="2" fontId="2" fillId="5" borderId="61" xfId="0" applyNumberFormat="1" applyFont="1" applyFill="1" applyBorder="1" applyProtection="1">
      <protection locked="0"/>
    </xf>
    <xf numFmtId="2" fontId="2" fillId="5" borderId="62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2" fontId="2" fillId="5" borderId="0" xfId="0" applyNumberFormat="1" applyFont="1" applyFill="1" applyProtection="1">
      <protection locked="0"/>
    </xf>
    <xf numFmtId="2" fontId="2" fillId="5" borderId="54" xfId="0" applyNumberFormat="1" applyFont="1" applyFill="1" applyBorder="1" applyProtection="1">
      <protection locked="0"/>
    </xf>
    <xf numFmtId="2" fontId="2" fillId="5" borderId="43" xfId="0" applyNumberFormat="1" applyFont="1" applyFill="1" applyBorder="1" applyProtection="1">
      <protection locked="0"/>
    </xf>
    <xf numFmtId="2" fontId="2" fillId="0" borderId="4" xfId="0" applyNumberFormat="1" applyFont="1" applyBorder="1"/>
    <xf numFmtId="2" fontId="2" fillId="0" borderId="0" xfId="0" applyNumberFormat="1" applyFont="1"/>
    <xf numFmtId="165" fontId="2" fillId="0" borderId="4" xfId="0" applyNumberFormat="1" applyFont="1" applyBorder="1"/>
    <xf numFmtId="2" fontId="2" fillId="7" borderId="4" xfId="0" applyNumberFormat="1" applyFont="1" applyFill="1" applyBorder="1" applyProtection="1">
      <protection locked="0"/>
    </xf>
    <xf numFmtId="2" fontId="2" fillId="7" borderId="0" xfId="0" applyNumberFormat="1" applyFont="1" applyFill="1" applyProtection="1">
      <protection locked="0"/>
    </xf>
    <xf numFmtId="2" fontId="2" fillId="7" borderId="54" xfId="0" applyNumberFormat="1" applyFont="1" applyFill="1" applyBorder="1" applyProtection="1">
      <protection locked="0"/>
    </xf>
    <xf numFmtId="2" fontId="2" fillId="7" borderId="43" xfId="0" applyNumberFormat="1" applyFont="1" applyFill="1" applyBorder="1" applyProtection="1">
      <protection locked="0"/>
    </xf>
    <xf numFmtId="3" fontId="2" fillId="0" borderId="42" xfId="0" applyNumberFormat="1" applyFont="1" applyBorder="1"/>
    <xf numFmtId="2" fontId="2" fillId="0" borderId="35" xfId="0" applyNumberFormat="1" applyFont="1" applyBorder="1"/>
    <xf numFmtId="3" fontId="2" fillId="0" borderId="36" xfId="0" applyNumberFormat="1" applyFont="1" applyBorder="1"/>
    <xf numFmtId="2" fontId="2" fillId="0" borderId="27" xfId="0" applyNumberFormat="1" applyFont="1" applyBorder="1"/>
    <xf numFmtId="3" fontId="2" fillId="0" borderId="37" xfId="0" applyNumberFormat="1" applyFont="1" applyBorder="1"/>
    <xf numFmtId="3" fontId="2" fillId="0" borderId="20" xfId="0" applyNumberFormat="1" applyFont="1" applyBorder="1"/>
    <xf numFmtId="1" fontId="2" fillId="7" borderId="33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Border="1"/>
    <xf numFmtId="1" fontId="2" fillId="7" borderId="48" xfId="0" applyNumberFormat="1" applyFont="1" applyFill="1" applyBorder="1" applyAlignment="1" applyProtection="1">
      <alignment horizontal="center"/>
      <protection locked="0"/>
    </xf>
    <xf numFmtId="2" fontId="2" fillId="6" borderId="43" xfId="0" applyNumberFormat="1" applyFont="1" applyFill="1" applyBorder="1"/>
    <xf numFmtId="3" fontId="2" fillId="0" borderId="14" xfId="0" applyNumberFormat="1" applyFont="1" applyBorder="1"/>
    <xf numFmtId="1" fontId="2" fillId="9" borderId="48" xfId="0" applyNumberFormat="1" applyFont="1" applyFill="1" applyBorder="1" applyAlignment="1" applyProtection="1">
      <alignment horizontal="center"/>
      <protection locked="0"/>
    </xf>
    <xf numFmtId="1" fontId="2" fillId="8" borderId="48" xfId="0" applyNumberFormat="1" applyFont="1" applyFill="1" applyBorder="1" applyAlignment="1" applyProtection="1">
      <alignment horizontal="center"/>
      <protection locked="0"/>
    </xf>
    <xf numFmtId="1" fontId="2" fillId="5" borderId="48" xfId="0" applyNumberFormat="1" applyFont="1" applyFill="1" applyBorder="1" applyAlignment="1" applyProtection="1">
      <alignment horizontal="center"/>
      <protection locked="0"/>
    </xf>
    <xf numFmtId="2" fontId="2" fillId="6" borderId="62" xfId="0" applyNumberFormat="1" applyFont="1" applyFill="1" applyBorder="1"/>
    <xf numFmtId="1" fontId="2" fillId="5" borderId="16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Border="1"/>
    <xf numFmtId="3" fontId="2" fillId="0" borderId="44" xfId="0" applyNumberFormat="1" applyFont="1" applyBorder="1"/>
    <xf numFmtId="0" fontId="2" fillId="0" borderId="46" xfId="0" applyFont="1" applyBorder="1"/>
    <xf numFmtId="2" fontId="2" fillId="0" borderId="47" xfId="0" applyNumberFormat="1" applyFont="1" applyBorder="1"/>
    <xf numFmtId="0" fontId="2" fillId="0" borderId="47" xfId="0" applyFont="1" applyBorder="1"/>
    <xf numFmtId="2" fontId="2" fillId="6" borderId="47" xfId="0" applyNumberFormat="1" applyFont="1" applyFill="1" applyBorder="1"/>
    <xf numFmtId="165" fontId="2" fillId="0" borderId="1" xfId="0" applyNumberFormat="1" applyFont="1" applyBorder="1"/>
    <xf numFmtId="2" fontId="2" fillId="2" borderId="57" xfId="0" applyNumberFormat="1" applyFont="1" applyFill="1" applyBorder="1"/>
    <xf numFmtId="0" fontId="2" fillId="2" borderId="57" xfId="0" applyFont="1" applyFill="1" applyBorder="1"/>
    <xf numFmtId="2" fontId="2" fillId="6" borderId="7" xfId="0" applyNumberFormat="1" applyFont="1" applyFill="1" applyBorder="1"/>
    <xf numFmtId="165" fontId="2" fillId="2" borderId="67" xfId="0" applyNumberFormat="1" applyFont="1" applyFill="1" applyBorder="1"/>
    <xf numFmtId="3" fontId="2" fillId="0" borderId="2" xfId="0" applyNumberFormat="1" applyFont="1" applyBorder="1"/>
    <xf numFmtId="9" fontId="2" fillId="6" borderId="58" xfId="0" applyNumberFormat="1" applyFont="1" applyFill="1" applyBorder="1"/>
    <xf numFmtId="165" fontId="2" fillId="0" borderId="55" xfId="0" applyNumberFormat="1" applyFont="1" applyBorder="1"/>
    <xf numFmtId="9" fontId="2" fillId="6" borderId="59" xfId="0" applyNumberFormat="1" applyFont="1" applyFill="1" applyBorder="1"/>
    <xf numFmtId="165" fontId="2" fillId="0" borderId="48" xfId="0" applyNumberFormat="1" applyFont="1" applyBorder="1"/>
    <xf numFmtId="9" fontId="2" fillId="6" borderId="27" xfId="0" applyNumberFormat="1" applyFont="1" applyFill="1" applyBorder="1"/>
    <xf numFmtId="165" fontId="2" fillId="0" borderId="16" xfId="0" applyNumberFormat="1" applyFont="1" applyBorder="1"/>
    <xf numFmtId="164" fontId="2" fillId="6" borderId="43" xfId="0" applyNumberFormat="1" applyFont="1" applyFill="1" applyBorder="1"/>
    <xf numFmtId="0" fontId="2" fillId="0" borderId="4" xfId="0" applyFont="1" applyBorder="1"/>
    <xf numFmtId="2" fontId="2" fillId="0" borderId="7" xfId="0" applyNumberFormat="1" applyFont="1" applyBorder="1"/>
    <xf numFmtId="0" fontId="2" fillId="0" borderId="12" xfId="0" applyFont="1" applyBorder="1" applyAlignment="1">
      <alignment horizontal="center"/>
    </xf>
    <xf numFmtId="2" fontId="2" fillId="6" borderId="0" xfId="0" applyNumberFormat="1" applyFont="1" applyFill="1"/>
    <xf numFmtId="165" fontId="2" fillId="0" borderId="12" xfId="0" applyNumberFormat="1" applyFont="1" applyBorder="1"/>
    <xf numFmtId="3" fontId="2" fillId="0" borderId="47" xfId="0" applyNumberFormat="1" applyFont="1" applyBorder="1"/>
    <xf numFmtId="3" fontId="2" fillId="0" borderId="60" xfId="0" applyNumberFormat="1" applyFont="1" applyBorder="1"/>
    <xf numFmtId="165" fontId="2" fillId="0" borderId="61" xfId="0" applyNumberFormat="1" applyFont="1" applyBorder="1"/>
    <xf numFmtId="2" fontId="2" fillId="6" borderId="57" xfId="0" applyNumberFormat="1" applyFont="1" applyFill="1" applyBorder="1"/>
    <xf numFmtId="0" fontId="2" fillId="4" borderId="17" xfId="0" applyFont="1" applyFill="1" applyBorder="1" applyProtection="1">
      <protection locked="0"/>
    </xf>
    <xf numFmtId="0" fontId="2" fillId="0" borderId="52" xfId="0" applyFont="1" applyBorder="1"/>
    <xf numFmtId="3" fontId="2" fillId="4" borderId="37" xfId="0" applyNumberFormat="1" applyFont="1" applyFill="1" applyBorder="1" applyProtection="1">
      <protection locked="0"/>
    </xf>
    <xf numFmtId="3" fontId="2" fillId="4" borderId="20" xfId="0" applyNumberFormat="1" applyFont="1" applyFill="1" applyBorder="1" applyProtection="1">
      <protection locked="0"/>
    </xf>
    <xf numFmtId="0" fontId="2" fillId="0" borderId="67" xfId="0" applyFont="1" applyBorder="1"/>
    <xf numFmtId="2" fontId="2" fillId="0" borderId="57" xfId="0" applyNumberFormat="1" applyFont="1" applyBorder="1"/>
    <xf numFmtId="0" fontId="2" fillId="0" borderId="57" xfId="0" applyFont="1" applyBorder="1"/>
    <xf numFmtId="0" fontId="2" fillId="0" borderId="67" xfId="0" applyFont="1" applyBorder="1" applyAlignment="1">
      <alignment horizontal="center"/>
    </xf>
    <xf numFmtId="0" fontId="2" fillId="0" borderId="23" xfId="0" applyFont="1" applyBorder="1"/>
    <xf numFmtId="2" fontId="2" fillId="6" borderId="38" xfId="0" applyNumberFormat="1" applyFont="1" applyFill="1" applyBorder="1"/>
    <xf numFmtId="165" fontId="2" fillId="0" borderId="67" xfId="0" applyNumberFormat="1" applyFont="1" applyBorder="1"/>
    <xf numFmtId="0" fontId="2" fillId="4" borderId="54" xfId="0" applyFont="1" applyFill="1" applyBorder="1" applyProtection="1">
      <protection locked="0"/>
    </xf>
    <xf numFmtId="165" fontId="2" fillId="0" borderId="13" xfId="0" applyNumberFormat="1" applyFont="1" applyBorder="1"/>
    <xf numFmtId="165" fontId="2" fillId="0" borderId="29" xfId="0" applyNumberFormat="1" applyFont="1" applyBorder="1"/>
    <xf numFmtId="0" fontId="2" fillId="7" borderId="19" xfId="0" applyFont="1" applyFill="1" applyBorder="1"/>
    <xf numFmtId="0" fontId="2" fillId="0" borderId="7" xfId="0" applyFont="1" applyBorder="1"/>
    <xf numFmtId="165" fontId="2" fillId="0" borderId="7" xfId="0" applyNumberFormat="1" applyFont="1" applyBorder="1"/>
    <xf numFmtId="9" fontId="2" fillId="0" borderId="0" xfId="0" applyNumberFormat="1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168" fontId="2" fillId="13" borderId="20" xfId="6" applyNumberFormat="1" applyFont="1" applyFill="1" applyBorder="1"/>
    <xf numFmtId="168" fontId="2" fillId="0" borderId="0" xfId="0" applyNumberFormat="1" applyFont="1" applyAlignment="1">
      <alignment horizontal="center"/>
    </xf>
    <xf numFmtId="168" fontId="2" fillId="0" borderId="0" xfId="0" applyNumberFormat="1" applyFont="1"/>
    <xf numFmtId="168" fontId="2" fillId="0" borderId="0" xfId="6" applyNumberFormat="1" applyFont="1" applyBorder="1"/>
    <xf numFmtId="168" fontId="2" fillId="0" borderId="0" xfId="6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5" fontId="2" fillId="0" borderId="43" xfId="0" applyNumberFormat="1" applyFont="1" applyBorder="1"/>
    <xf numFmtId="0" fontId="54" fillId="0" borderId="0" xfId="0" applyFont="1" applyAlignment="1">
      <alignment horizontal="right"/>
    </xf>
    <xf numFmtId="0" fontId="5" fillId="0" borderId="74" xfId="0" applyFont="1" applyBorder="1" applyAlignment="1">
      <alignment horizontal="center"/>
    </xf>
    <xf numFmtId="0" fontId="2" fillId="7" borderId="65" xfId="0" applyFont="1" applyFill="1" applyBorder="1" applyAlignment="1">
      <alignment horizontal="left" indent="2"/>
    </xf>
    <xf numFmtId="0" fontId="2" fillId="7" borderId="26" xfId="0" applyFont="1" applyFill="1" applyBorder="1" applyAlignment="1">
      <alignment horizontal="left" indent="2"/>
    </xf>
    <xf numFmtId="0" fontId="3" fillId="0" borderId="42" xfId="0" applyFont="1" applyBorder="1" applyAlignment="1">
      <alignment horizontal="left" indent="1"/>
    </xf>
    <xf numFmtId="0" fontId="3" fillId="0" borderId="44" xfId="0" applyFont="1" applyBorder="1" applyAlignment="1">
      <alignment horizontal="left" indent="1"/>
    </xf>
    <xf numFmtId="0" fontId="30" fillId="0" borderId="75" xfId="0" applyFont="1" applyBorder="1" applyAlignment="1">
      <alignment horizontal="right"/>
    </xf>
    <xf numFmtId="168" fontId="11" fillId="0" borderId="17" xfId="6" applyNumberFormat="1" applyFont="1" applyBorder="1" applyAlignment="1">
      <alignment horizontal="center"/>
    </xf>
    <xf numFmtId="168" fontId="11" fillId="0" borderId="21" xfId="6" applyNumberFormat="1" applyFont="1" applyBorder="1" applyAlignment="1">
      <alignment horizontal="center"/>
    </xf>
    <xf numFmtId="169" fontId="2" fillId="4" borderId="61" xfId="0" applyNumberFormat="1" applyFont="1" applyFill="1" applyBorder="1" applyProtection="1">
      <protection locked="0"/>
    </xf>
    <xf numFmtId="169" fontId="2" fillId="4" borderId="4" xfId="0" applyNumberFormat="1" applyFont="1" applyFill="1" applyBorder="1" applyProtection="1">
      <protection locked="0"/>
    </xf>
    <xf numFmtId="169" fontId="2" fillId="4" borderId="62" xfId="0" applyNumberFormat="1" applyFont="1" applyFill="1" applyBorder="1" applyProtection="1">
      <protection locked="0"/>
    </xf>
    <xf numFmtId="169" fontId="2" fillId="4" borderId="0" xfId="0" applyNumberFormat="1" applyFont="1" applyFill="1" applyProtection="1">
      <protection locked="0"/>
    </xf>
    <xf numFmtId="0" fontId="5" fillId="0" borderId="46" xfId="0" applyFont="1" applyBorder="1" applyAlignment="1">
      <alignment horizontal="right"/>
    </xf>
    <xf numFmtId="168" fontId="11" fillId="0" borderId="52" xfId="6" applyNumberFormat="1" applyFont="1" applyFill="1" applyBorder="1" applyProtection="1">
      <protection locked="0"/>
    </xf>
    <xf numFmtId="168" fontId="11" fillId="0" borderId="19" xfId="6" applyNumberFormat="1" applyFont="1" applyFill="1" applyBorder="1" applyAlignment="1" applyProtection="1">
      <alignment horizontal="center"/>
      <protection locked="0"/>
    </xf>
    <xf numFmtId="2" fontId="11" fillId="0" borderId="45" xfId="0" applyNumberFormat="1" applyFont="1" applyBorder="1"/>
    <xf numFmtId="2" fontId="11" fillId="0" borderId="45" xfId="0" applyNumberFormat="1" applyFont="1" applyBorder="1" applyAlignment="1">
      <alignment horizontal="right"/>
    </xf>
    <xf numFmtId="3" fontId="26" fillId="0" borderId="69" xfId="0" applyNumberFormat="1" applyFont="1" applyBorder="1"/>
    <xf numFmtId="3" fontId="26" fillId="0" borderId="68" xfId="0" applyNumberFormat="1" applyFont="1" applyBorder="1"/>
    <xf numFmtId="165" fontId="26" fillId="0" borderId="49" xfId="0" applyNumberFormat="1" applyFont="1" applyBorder="1"/>
    <xf numFmtId="166" fontId="11" fillId="0" borderId="50" xfId="1" applyNumberFormat="1" applyFont="1" applyFill="1" applyBorder="1" applyAlignment="1">
      <alignment horizontal="center"/>
    </xf>
    <xf numFmtId="166" fontId="11" fillId="0" borderId="72" xfId="1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1" fontId="5" fillId="4" borderId="25" xfId="0" applyNumberFormat="1" applyFont="1" applyFill="1" applyBorder="1" applyAlignment="1">
      <alignment horizontal="center"/>
    </xf>
    <xf numFmtId="3" fontId="30" fillId="0" borderId="37" xfId="0" applyNumberFormat="1" applyFont="1" applyBorder="1"/>
    <xf numFmtId="0" fontId="30" fillId="0" borderId="52" xfId="0" applyFont="1" applyBorder="1" applyAlignment="1">
      <alignment horizontal="center"/>
    </xf>
    <xf numFmtId="0" fontId="30" fillId="0" borderId="45" xfId="0" applyFont="1" applyBorder="1"/>
    <xf numFmtId="3" fontId="30" fillId="0" borderId="20" xfId="0" applyNumberFormat="1" applyFont="1" applyBorder="1"/>
    <xf numFmtId="0" fontId="30" fillId="6" borderId="37" xfId="0" applyFont="1" applyFill="1" applyBorder="1"/>
    <xf numFmtId="165" fontId="30" fillId="0" borderId="30" xfId="0" applyNumberFormat="1" applyFont="1" applyBorder="1"/>
    <xf numFmtId="4" fontId="32" fillId="0" borderId="20" xfId="0" applyNumberFormat="1" applyFont="1" applyBorder="1"/>
    <xf numFmtId="4" fontId="32" fillId="0" borderId="19" xfId="0" applyNumberFormat="1" applyFont="1" applyBorder="1" applyAlignment="1">
      <alignment horizontal="left"/>
    </xf>
    <xf numFmtId="0" fontId="11" fillId="0" borderId="40" xfId="0" applyFont="1" applyBorder="1"/>
    <xf numFmtId="4" fontId="32" fillId="0" borderId="53" xfId="0" applyNumberFormat="1" applyFont="1" applyBorder="1" applyAlignment="1">
      <alignment horizontal="left"/>
    </xf>
    <xf numFmtId="2" fontId="5" fillId="0" borderId="37" xfId="6" applyNumberFormat="1" applyFont="1" applyFill="1" applyBorder="1" applyAlignment="1" applyProtection="1">
      <alignment horizontal="center"/>
    </xf>
    <xf numFmtId="2" fontId="2" fillId="0" borderId="37" xfId="6" applyNumberFormat="1" applyFont="1" applyFill="1" applyBorder="1" applyProtection="1"/>
    <xf numFmtId="2" fontId="32" fillId="0" borderId="45" xfId="6" applyNumberFormat="1" applyFont="1" applyFill="1" applyBorder="1" applyAlignment="1" applyProtection="1">
      <alignment horizontal="left"/>
    </xf>
    <xf numFmtId="3" fontId="11" fillId="0" borderId="37" xfId="0" applyNumberFormat="1" applyFont="1" applyBorder="1"/>
    <xf numFmtId="2" fontId="5" fillId="0" borderId="37" xfId="0" applyNumberFormat="1" applyFont="1" applyBorder="1" applyAlignment="1">
      <alignment horizontal="center"/>
    </xf>
    <xf numFmtId="0" fontId="2" fillId="0" borderId="37" xfId="0" applyFont="1" applyBorder="1"/>
    <xf numFmtId="4" fontId="32" fillId="0" borderId="45" xfId="0" applyNumberFormat="1" applyFont="1" applyBorder="1" applyAlignment="1">
      <alignment horizontal="left" indent="1"/>
    </xf>
    <xf numFmtId="168" fontId="0" fillId="0" borderId="0" xfId="6" applyNumberFormat="1" applyFont="1"/>
    <xf numFmtId="0" fontId="55" fillId="15" borderId="60" xfId="0" applyFont="1" applyFill="1" applyBorder="1" applyAlignment="1">
      <alignment horizontal="center"/>
    </xf>
    <xf numFmtId="1" fontId="2" fillId="4" borderId="52" xfId="0" applyNumberFormat="1" applyFont="1" applyFill="1" applyBorder="1" applyProtection="1">
      <protection locked="0"/>
    </xf>
    <xf numFmtId="0" fontId="35" fillId="0" borderId="46" xfId="0" applyFont="1" applyBorder="1"/>
    <xf numFmtId="0" fontId="35" fillId="3" borderId="6" xfId="0" applyFont="1" applyFill="1" applyBorder="1"/>
    <xf numFmtId="0" fontId="0" fillId="0" borderId="0" xfId="0" applyAlignment="1">
      <alignment wrapText="1"/>
    </xf>
    <xf numFmtId="0" fontId="42" fillId="14" borderId="62" xfId="0" applyFont="1" applyFill="1" applyBorder="1"/>
    <xf numFmtId="0" fontId="43" fillId="0" borderId="71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2" fillId="0" borderId="71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2" fillId="0" borderId="36" xfId="0" applyFont="1" applyBorder="1" applyAlignment="1">
      <alignment vertical="center"/>
    </xf>
    <xf numFmtId="0" fontId="46" fillId="0" borderId="43" xfId="0" applyFont="1" applyBorder="1" applyAlignment="1">
      <alignment vertical="center"/>
    </xf>
    <xf numFmtId="0" fontId="3" fillId="0" borderId="60" xfId="0" applyFont="1" applyBorder="1" applyAlignment="1">
      <alignment horizontal="center" wrapText="1"/>
    </xf>
    <xf numFmtId="4" fontId="2" fillId="0" borderId="19" xfId="0" applyNumberFormat="1" applyFont="1" applyBorder="1"/>
    <xf numFmtId="2" fontId="2" fillId="0" borderId="19" xfId="6" applyNumberFormat="1" applyFont="1" applyFill="1" applyBorder="1" applyProtection="1"/>
    <xf numFmtId="2" fontId="2" fillId="0" borderId="19" xfId="0" applyNumberFormat="1" applyFont="1" applyBorder="1"/>
    <xf numFmtId="2" fontId="2" fillId="0" borderId="45" xfId="6" applyNumberFormat="1" applyFont="1" applyFill="1" applyBorder="1" applyProtection="1"/>
    <xf numFmtId="0" fontId="8" fillId="0" borderId="39" xfId="0" applyFont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 wrapText="1"/>
    </xf>
    <xf numFmtId="3" fontId="11" fillId="0" borderId="37" xfId="0" applyNumberFormat="1" applyFont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4" fontId="32" fillId="0" borderId="19" xfId="0" applyNumberFormat="1" applyFont="1" applyBorder="1"/>
    <xf numFmtId="2" fontId="32" fillId="0" borderId="19" xfId="6" applyNumberFormat="1" applyFont="1" applyFill="1" applyBorder="1" applyProtection="1"/>
    <xf numFmtId="4" fontId="33" fillId="0" borderId="19" xfId="0" applyNumberFormat="1" applyFont="1" applyBorder="1"/>
    <xf numFmtId="0" fontId="2" fillId="0" borderId="40" xfId="0" applyFont="1" applyBorder="1" applyAlignment="1">
      <alignment horizontal="center"/>
    </xf>
    <xf numFmtId="2" fontId="2" fillId="0" borderId="37" xfId="6" applyNumberFormat="1" applyFont="1" applyFill="1" applyBorder="1" applyAlignment="1" applyProtection="1">
      <alignment horizontal="center"/>
    </xf>
    <xf numFmtId="0" fontId="2" fillId="0" borderId="37" xfId="0" applyFont="1" applyBorder="1" applyAlignment="1">
      <alignment horizontal="center"/>
    </xf>
    <xf numFmtId="4" fontId="32" fillId="0" borderId="53" xfId="0" applyNumberFormat="1" applyFont="1" applyBorder="1"/>
    <xf numFmtId="2" fontId="32" fillId="0" borderId="45" xfId="6" applyNumberFormat="1" applyFont="1" applyFill="1" applyBorder="1" applyProtection="1"/>
    <xf numFmtId="4" fontId="33" fillId="0" borderId="45" xfId="0" applyNumberFormat="1" applyFont="1" applyBorder="1"/>
    <xf numFmtId="0" fontId="67" fillId="0" borderId="0" xfId="0" applyFont="1" applyAlignment="1">
      <alignment horizontal="right" vertical="center" indent="2"/>
    </xf>
    <xf numFmtId="8" fontId="5" fillId="0" borderId="5" xfId="0" applyNumberFormat="1" applyFont="1" applyBorder="1" applyAlignment="1">
      <alignment horizontal="center" vertical="center"/>
    </xf>
    <xf numFmtId="43" fontId="68" fillId="0" borderId="4" xfId="6" applyFont="1" applyBorder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2" fillId="4" borderId="53" xfId="0" applyFont="1" applyFill="1" applyBorder="1" applyAlignment="1" applyProtection="1">
      <alignment horizontal="center"/>
      <protection locked="0"/>
    </xf>
    <xf numFmtId="9" fontId="21" fillId="6" borderId="0" xfId="2" applyFont="1" applyFill="1" applyAlignment="1">
      <alignment horizontal="center" wrapText="1"/>
    </xf>
    <xf numFmtId="165" fontId="21" fillId="6" borderId="0" xfId="0" applyNumberFormat="1" applyFont="1" applyFill="1" applyAlignment="1">
      <alignment horizontal="center" wrapText="1"/>
    </xf>
    <xf numFmtId="166" fontId="21" fillId="6" borderId="0" xfId="0" applyNumberFormat="1" applyFont="1" applyFill="1" applyAlignment="1">
      <alignment horizontal="center" wrapText="1"/>
    </xf>
    <xf numFmtId="9" fontId="0" fillId="4" borderId="0" xfId="2" applyFont="1" applyFill="1" applyAlignment="1" applyProtection="1">
      <alignment horizontal="center"/>
      <protection locked="0"/>
    </xf>
    <xf numFmtId="0" fontId="0" fillId="4" borderId="37" xfId="0" applyFill="1" applyBorder="1" applyProtection="1">
      <protection locked="0"/>
    </xf>
    <xf numFmtId="0" fontId="0" fillId="4" borderId="45" xfId="0" applyFill="1" applyBorder="1"/>
    <xf numFmtId="0" fontId="0" fillId="4" borderId="19" xfId="0" applyFill="1" applyBorder="1"/>
    <xf numFmtId="165" fontId="0" fillId="4" borderId="20" xfId="0" applyNumberFormat="1" applyFill="1" applyBorder="1" applyProtection="1">
      <protection locked="0"/>
    </xf>
    <xf numFmtId="165" fontId="0" fillId="4" borderId="20" xfId="0" applyNumberFormat="1" applyFill="1" applyBorder="1"/>
    <xf numFmtId="166" fontId="0" fillId="4" borderId="20" xfId="0" applyNumberFormat="1" applyFill="1" applyBorder="1" applyProtection="1">
      <protection locked="0"/>
    </xf>
    <xf numFmtId="0" fontId="70" fillId="4" borderId="0" xfId="0" applyFont="1" applyFill="1"/>
    <xf numFmtId="0" fontId="0" fillId="0" borderId="37" xfId="0" applyBorder="1"/>
    <xf numFmtId="0" fontId="0" fillId="0" borderId="45" xfId="0" applyBorder="1"/>
    <xf numFmtId="0" fontId="0" fillId="0" borderId="19" xfId="0" applyBorder="1"/>
    <xf numFmtId="165" fontId="0" fillId="0" borderId="20" xfId="0" applyNumberFormat="1" applyBorder="1"/>
    <xf numFmtId="166" fontId="0" fillId="0" borderId="20" xfId="0" applyNumberFormat="1" applyBorder="1"/>
    <xf numFmtId="0" fontId="41" fillId="14" borderId="53" xfId="0" applyFont="1" applyFill="1" applyBorder="1" applyAlignment="1">
      <alignment horizontal="right" wrapText="1"/>
    </xf>
    <xf numFmtId="0" fontId="41" fillId="14" borderId="40" xfId="0" applyFont="1" applyFill="1" applyBorder="1" applyAlignment="1">
      <alignment vertical="center"/>
    </xf>
    <xf numFmtId="164" fontId="3" fillId="4" borderId="0" xfId="0" applyNumberFormat="1" applyFont="1" applyFill="1" applyProtection="1"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1" fontId="71" fillId="0" borderId="0" xfId="2" applyNumberFormat="1" applyFont="1" applyAlignment="1">
      <alignment vertical="center"/>
    </xf>
    <xf numFmtId="1" fontId="0" fillId="0" borderId="0" xfId="2" applyNumberFormat="1" applyFont="1"/>
    <xf numFmtId="1" fontId="0" fillId="0" borderId="0" xfId="0" applyNumberFormat="1"/>
    <xf numFmtId="0" fontId="2" fillId="4" borderId="19" xfId="0" applyFont="1" applyFill="1" applyBorder="1" applyProtection="1">
      <protection locked="0"/>
    </xf>
    <xf numFmtId="0" fontId="2" fillId="4" borderId="53" xfId="0" applyFont="1" applyFill="1" applyBorder="1" applyProtection="1">
      <protection locked="0"/>
    </xf>
    <xf numFmtId="0" fontId="2" fillId="5" borderId="53" xfId="0" applyFont="1" applyFill="1" applyBorder="1" applyProtection="1">
      <protection locked="0"/>
    </xf>
    <xf numFmtId="2" fontId="2" fillId="5" borderId="45" xfId="0" applyNumberFormat="1" applyFont="1" applyFill="1" applyBorder="1" applyProtection="1">
      <protection locked="0"/>
    </xf>
    <xf numFmtId="0" fontId="2" fillId="5" borderId="45" xfId="0" applyFont="1" applyFill="1" applyBorder="1" applyProtection="1">
      <protection locked="0"/>
    </xf>
    <xf numFmtId="0" fontId="5" fillId="0" borderId="15" xfId="0" applyFont="1" applyBorder="1" applyAlignment="1">
      <alignment horizontal="center" wrapText="1"/>
    </xf>
    <xf numFmtId="0" fontId="59" fillId="0" borderId="45" xfId="0" applyFont="1" applyBorder="1" applyAlignment="1">
      <alignment horizontal="left" vertical="center"/>
    </xf>
    <xf numFmtId="0" fontId="59" fillId="0" borderId="19" xfId="0" applyFont="1" applyBorder="1" applyAlignment="1">
      <alignment horizontal="left" vertical="center"/>
    </xf>
    <xf numFmtId="0" fontId="59" fillId="0" borderId="45" xfId="0" applyFont="1" applyBorder="1" applyAlignment="1">
      <alignment horizontal="left" vertical="center" wrapText="1"/>
    </xf>
    <xf numFmtId="0" fontId="59" fillId="0" borderId="19" xfId="0" applyFont="1" applyBorder="1" applyAlignment="1">
      <alignment horizontal="left" vertical="center" wrapText="1"/>
    </xf>
    <xf numFmtId="0" fontId="65" fillId="4" borderId="36" xfId="0" applyFont="1" applyFill="1" applyBorder="1" applyAlignment="1">
      <alignment horizontal="left" vertical="center" wrapText="1" indent="1"/>
    </xf>
    <xf numFmtId="0" fontId="65" fillId="4" borderId="43" xfId="0" applyFont="1" applyFill="1" applyBorder="1" applyAlignment="1">
      <alignment horizontal="left" vertical="center" wrapText="1" indent="1"/>
    </xf>
    <xf numFmtId="0" fontId="65" fillId="4" borderId="27" xfId="0" applyFont="1" applyFill="1" applyBorder="1" applyAlignment="1">
      <alignment horizontal="left" vertical="center" wrapText="1" indent="1"/>
    </xf>
    <xf numFmtId="0" fontId="45" fillId="0" borderId="45" xfId="0" applyFont="1" applyBorder="1" applyAlignment="1">
      <alignment horizontal="left" vertical="center" wrapText="1"/>
    </xf>
    <xf numFmtId="0" fontId="45" fillId="0" borderId="19" xfId="0" applyFont="1" applyBorder="1" applyAlignment="1">
      <alignment horizontal="left" vertical="center" wrapText="1"/>
    </xf>
    <xf numFmtId="0" fontId="45" fillId="0" borderId="43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58" fillId="0" borderId="37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left" vertical="center" wrapText="1" indent="1"/>
    </xf>
    <xf numFmtId="0" fontId="44" fillId="0" borderId="45" xfId="0" applyFont="1" applyBorder="1" applyAlignment="1">
      <alignment horizontal="left" vertical="center" wrapText="1" indent="1"/>
    </xf>
    <xf numFmtId="0" fontId="44" fillId="0" borderId="19" xfId="0" applyFont="1" applyBorder="1" applyAlignment="1">
      <alignment horizontal="left" vertical="center" wrapText="1" indent="1"/>
    </xf>
    <xf numFmtId="0" fontId="64" fillId="0" borderId="36" xfId="0" applyFont="1" applyBorder="1" applyAlignment="1">
      <alignment horizontal="center" vertical="center" wrapText="1"/>
    </xf>
    <xf numFmtId="0" fontId="64" fillId="0" borderId="43" xfId="0" applyFont="1" applyBorder="1" applyAlignment="1">
      <alignment horizontal="center" vertical="center" wrapText="1"/>
    </xf>
    <xf numFmtId="10" fontId="27" fillId="4" borderId="12" xfId="0" applyNumberFormat="1" applyFont="1" applyFill="1" applyBorder="1" applyAlignment="1" applyProtection="1">
      <alignment horizontal="center"/>
      <protection locked="0"/>
    </xf>
    <xf numFmtId="10" fontId="27" fillId="4" borderId="64" xfId="0" applyNumberFormat="1" applyFont="1" applyFill="1" applyBorder="1" applyAlignment="1" applyProtection="1">
      <alignment horizontal="center"/>
      <protection locked="0"/>
    </xf>
    <xf numFmtId="0" fontId="2" fillId="4" borderId="52" xfId="0" applyFont="1" applyFill="1" applyBorder="1" applyAlignment="1" applyProtection="1">
      <alignment horizontal="left"/>
      <protection locked="0"/>
    </xf>
    <xf numFmtId="0" fontId="2" fillId="4" borderId="45" xfId="0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 applyProtection="1">
      <alignment horizontal="left"/>
      <protection locked="0"/>
    </xf>
    <xf numFmtId="0" fontId="2" fillId="4" borderId="46" xfId="0" applyFont="1" applyFill="1" applyBorder="1" applyAlignment="1" applyProtection="1">
      <alignment horizontal="left"/>
      <protection locked="0"/>
    </xf>
    <xf numFmtId="0" fontId="2" fillId="4" borderId="47" xfId="0" applyFont="1" applyFill="1" applyBorder="1" applyAlignment="1" applyProtection="1">
      <alignment horizontal="left"/>
      <protection locked="0"/>
    </xf>
    <xf numFmtId="0" fontId="2" fillId="4" borderId="60" xfId="0" applyFont="1" applyFill="1" applyBorder="1" applyAlignment="1" applyProtection="1">
      <alignment horizontal="left"/>
      <protection locked="0"/>
    </xf>
    <xf numFmtId="0" fontId="38" fillId="4" borderId="45" xfId="0" applyFont="1" applyFill="1" applyBorder="1" applyAlignment="1" applyProtection="1">
      <alignment horizontal="left"/>
      <protection locked="0"/>
    </xf>
    <xf numFmtId="2" fontId="18" fillId="3" borderId="58" xfId="0" applyNumberFormat="1" applyFont="1" applyFill="1" applyBorder="1" applyAlignment="1">
      <alignment horizontal="center"/>
    </xf>
    <xf numFmtId="2" fontId="18" fillId="3" borderId="2" xfId="0" applyNumberFormat="1" applyFont="1" applyFill="1" applyBorder="1" applyAlignment="1">
      <alignment horizontal="center"/>
    </xf>
    <xf numFmtId="0" fontId="18" fillId="3" borderId="10" xfId="0" applyFont="1" applyFill="1" applyBorder="1"/>
    <xf numFmtId="14" fontId="17" fillId="4" borderId="45" xfId="0" applyNumberFormat="1" applyFont="1" applyFill="1" applyBorder="1" applyAlignment="1" applyProtection="1">
      <alignment horizontal="left"/>
      <protection locked="0"/>
    </xf>
    <xf numFmtId="165" fontId="55" fillId="2" borderId="45" xfId="0" applyNumberFormat="1" applyFont="1" applyFill="1" applyBorder="1" applyAlignment="1">
      <alignment horizontal="right"/>
    </xf>
    <xf numFmtId="165" fontId="55" fillId="2" borderId="44" xfId="0" applyNumberFormat="1" applyFont="1" applyFill="1" applyBorder="1" applyAlignment="1">
      <alignment horizontal="right"/>
    </xf>
    <xf numFmtId="0" fontId="52" fillId="2" borderId="63" xfId="0" applyFont="1" applyFill="1" applyBorder="1" applyAlignment="1">
      <alignment horizontal="center" vertical="center" textRotation="255" wrapText="1"/>
    </xf>
    <xf numFmtId="0" fontId="52" fillId="2" borderId="5" xfId="0" applyFont="1" applyFill="1" applyBorder="1" applyAlignment="1">
      <alignment horizontal="center" vertical="center" textRotation="255" wrapText="1"/>
    </xf>
    <xf numFmtId="0" fontId="52" fillId="2" borderId="8" xfId="0" applyFont="1" applyFill="1" applyBorder="1" applyAlignment="1">
      <alignment horizontal="center" vertical="center" textRotation="255" wrapText="1"/>
    </xf>
    <xf numFmtId="0" fontId="18" fillId="4" borderId="47" xfId="0" applyFont="1" applyFill="1" applyBorder="1" applyAlignment="1" applyProtection="1">
      <alignment horizontal="left"/>
      <protection locked="0"/>
    </xf>
    <xf numFmtId="0" fontId="38" fillId="4" borderId="47" xfId="0" applyFont="1" applyFill="1" applyBorder="1" applyAlignment="1" applyProtection="1">
      <alignment horizontal="left"/>
      <protection locked="0"/>
    </xf>
    <xf numFmtId="2" fontId="18" fillId="3" borderId="9" xfId="0" applyNumberFormat="1" applyFont="1" applyFill="1" applyBorder="1" applyAlignment="1">
      <alignment horizontal="center"/>
    </xf>
    <xf numFmtId="0" fontId="18" fillId="3" borderId="56" xfId="0" applyFont="1" applyFill="1" applyBorder="1"/>
    <xf numFmtId="0" fontId="18" fillId="4" borderId="45" xfId="0" applyFont="1" applyFill="1" applyBorder="1" applyAlignment="1" applyProtection="1">
      <alignment horizontal="left"/>
      <protection locked="0"/>
    </xf>
    <xf numFmtId="0" fontId="7" fillId="4" borderId="45" xfId="0" applyFont="1" applyFill="1" applyBorder="1" applyAlignment="1" applyProtection="1">
      <alignment horizontal="left" wrapText="1"/>
      <protection locked="0"/>
    </xf>
    <xf numFmtId="14" fontId="27" fillId="4" borderId="45" xfId="0" applyNumberFormat="1" applyFont="1" applyFill="1" applyBorder="1" applyAlignment="1" applyProtection="1">
      <alignment horizontal="left"/>
      <protection locked="0"/>
    </xf>
    <xf numFmtId="0" fontId="2" fillId="4" borderId="54" xfId="0" applyFont="1" applyFill="1" applyBorder="1" applyAlignment="1" applyProtection="1">
      <alignment horizontal="left"/>
      <protection locked="0"/>
    </xf>
    <xf numFmtId="0" fontId="2" fillId="4" borderId="43" xfId="0" applyFont="1" applyFill="1" applyBorder="1" applyAlignment="1" applyProtection="1">
      <alignment horizontal="left"/>
      <protection locked="0"/>
    </xf>
    <xf numFmtId="0" fontId="2" fillId="4" borderId="27" xfId="0" applyFont="1" applyFill="1" applyBorder="1" applyAlignment="1" applyProtection="1">
      <alignment horizontal="left"/>
      <protection locked="0"/>
    </xf>
    <xf numFmtId="0" fontId="23" fillId="6" borderId="43" xfId="4" applyFont="1" applyFill="1" applyBorder="1" applyAlignment="1">
      <alignment horizontal="center" wrapText="1"/>
    </xf>
    <xf numFmtId="0" fontId="12" fillId="10" borderId="37" xfId="4" applyFont="1" applyFill="1" applyBorder="1" applyAlignment="1">
      <alignment horizontal="center" wrapText="1"/>
    </xf>
    <xf numFmtId="0" fontId="12" fillId="10" borderId="45" xfId="4" applyFont="1" applyFill="1" applyBorder="1" applyAlignment="1">
      <alignment horizontal="center" wrapText="1"/>
    </xf>
    <xf numFmtId="0" fontId="12" fillId="10" borderId="19" xfId="4" applyFont="1" applyFill="1" applyBorder="1" applyAlignment="1">
      <alignment horizontal="center" wrapText="1"/>
    </xf>
    <xf numFmtId="0" fontId="36" fillId="4" borderId="0" xfId="3" applyFont="1" applyFill="1" applyAlignment="1">
      <alignment horizontal="center" wrapText="1"/>
    </xf>
    <xf numFmtId="0" fontId="21" fillId="6" borderId="43" xfId="0" applyFont="1" applyFill="1" applyBorder="1" applyAlignment="1">
      <alignment horizontal="center" wrapText="1"/>
    </xf>
    <xf numFmtId="0" fontId="69" fillId="6" borderId="0" xfId="0" applyFont="1" applyFill="1" applyAlignment="1">
      <alignment horizontal="center"/>
    </xf>
  </cellXfs>
  <cellStyles count="7">
    <cellStyle name="Comma" xfId="6" builtinId="3"/>
    <cellStyle name="Currency" xfId="1" builtinId="4"/>
    <cellStyle name="Currency 2 2" xfId="5" xr:uid="{28956364-C99C-4D58-B25C-58A0CDE52A90}"/>
    <cellStyle name="Hyperlink" xfId="3" builtinId="8"/>
    <cellStyle name="Normal" xfId="0" builtinId="0"/>
    <cellStyle name="Normal 2 2 2" xfId="4" xr:uid="{431F6FAC-C0B8-4583-A68D-660E2B139B27}"/>
    <cellStyle name="Percent" xfId="2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(* #,##0_);_(* \(#,##0\);_(* &quot;-&quot;??_);_(@_)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64" formatCode="0.0%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numFmt numFmtId="164" formatCode="0.0%"/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font>
        <i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00"/>
      <color rgb="FFFF6699"/>
      <color rgb="FFFF7C80"/>
      <color rgb="FFFFFF99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iceline.com/?tab=flights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680357</xdr:colOff>
      <xdr:row>2</xdr:row>
      <xdr:rowOff>64804</xdr:rowOff>
    </xdr:from>
    <xdr:to>
      <xdr:col>1</xdr:col>
      <xdr:colOff>2178708</xdr:colOff>
      <xdr:row>6</xdr:row>
      <xdr:rowOff>299935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D59598-90D0-26C8-23D2-7AB9B5E30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161" y="541054"/>
          <a:ext cx="1498351" cy="1505131"/>
        </a:xfrm>
        <a:prstGeom prst="rect">
          <a:avLst/>
        </a:prstGeom>
      </xdr:spPr>
    </xdr:pic>
    <xdr:clientData/>
  </xdr:twoCellAnchor>
  <xdr:twoCellAnchor editAs="oneCell">
    <xdr:from>
      <xdr:col>21</xdr:col>
      <xdr:colOff>691696</xdr:colOff>
      <xdr:row>105</xdr:row>
      <xdr:rowOff>272143</xdr:rowOff>
    </xdr:from>
    <xdr:to>
      <xdr:col>22</xdr:col>
      <xdr:colOff>222704</xdr:colOff>
      <xdr:row>107</xdr:row>
      <xdr:rowOff>63954</xdr:rowOff>
    </xdr:to>
    <xdr:pic>
      <xdr:nvPicPr>
        <xdr:cNvPr id="4" name="Graphic 3" descr="Arrow Right with solid fill">
          <a:extLst>
            <a:ext uri="{FF2B5EF4-FFF2-40B4-BE49-F238E27FC236}">
              <a16:creationId xmlns:a16="http://schemas.microsoft.com/office/drawing/2014/main" id="{A68B7631-5B12-A2BC-65EF-CF20701DA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632589" y="18857232"/>
          <a:ext cx="415472" cy="415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57151</xdr:rowOff>
    </xdr:from>
    <xdr:to>
      <xdr:col>13</xdr:col>
      <xdr:colOff>161925</xdr:colOff>
      <xdr:row>6</xdr:row>
      <xdr:rowOff>9526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2CA91E-3BE5-4E12-0080-C2DC392A2238}"/>
            </a:ext>
          </a:extLst>
        </xdr:cNvPr>
        <xdr:cNvSpPr txBox="1"/>
      </xdr:nvSpPr>
      <xdr:spPr>
        <a:xfrm>
          <a:off x="6562725" y="228601"/>
          <a:ext cx="2466975" cy="762000"/>
        </a:xfrm>
        <a:prstGeom prst="rect">
          <a:avLst/>
        </a:prstGeom>
        <a:solidFill>
          <a:schemeClr val="tx2">
            <a:lumMod val="25000"/>
            <a:lumOff val="7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100" b="1"/>
            <a:t>Use this sheet to provide</a:t>
          </a:r>
          <a:r>
            <a:rPr lang="en-US" sz="1100" b="1" baseline="0"/>
            <a:t> additional details on materials and supplies your are requesting in your budget.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452488</xdr:colOff>
      <xdr:row>1</xdr:row>
      <xdr:rowOff>111432</xdr:rowOff>
    </xdr:from>
    <xdr:ext cx="5343525" cy="264560"/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76B64F-761B-4417-8A7E-57E919276103}"/>
            </a:ext>
          </a:extLst>
        </xdr:cNvPr>
        <xdr:cNvSpPr txBox="1"/>
      </xdr:nvSpPr>
      <xdr:spPr>
        <a:xfrm>
          <a:off x="22274263" y="349557"/>
          <a:ext cx="5343525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GSA Per Diem (domestic):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https://www.gsa.gov/travel/plan-book/per-diem-rates</a:t>
          </a:r>
          <a:endParaRPr lang="en-US" sz="1100" u="sng">
            <a:solidFill>
              <a:srgbClr val="0070C0"/>
            </a:solidFill>
          </a:endParaRPr>
        </a:p>
      </xdr:txBody>
    </xdr:sp>
    <xdr:clientData/>
  </xdr:oneCellAnchor>
  <xdr:oneCellAnchor>
    <xdr:from>
      <xdr:col>35</xdr:col>
      <xdr:colOff>452490</xdr:colOff>
      <xdr:row>2</xdr:row>
      <xdr:rowOff>197157</xdr:rowOff>
    </xdr:from>
    <xdr:ext cx="5342332" cy="264560"/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2E6D62-22C7-4419-A6D4-FC3C4AB52851}"/>
            </a:ext>
          </a:extLst>
        </xdr:cNvPr>
        <xdr:cNvSpPr txBox="1"/>
      </xdr:nvSpPr>
      <xdr:spPr>
        <a:xfrm>
          <a:off x="22274265" y="625782"/>
          <a:ext cx="5342332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U.S. Dept of State (foreign per diem): </a:t>
          </a:r>
          <a:r>
            <a:rPr lang="en-US" sz="1100" b="0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https://aoprals.state.gov/web920/per_diem.asp</a:t>
          </a:r>
          <a:r>
            <a:rPr 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100">
            <a:solidFill>
              <a:srgbClr val="0070C0"/>
            </a:solidFill>
          </a:endParaRPr>
        </a:p>
      </xdr:txBody>
    </xdr:sp>
    <xdr:clientData/>
  </xdr:oneCellAnchor>
  <xdr:oneCellAnchor>
    <xdr:from>
      <xdr:col>35</xdr:col>
      <xdr:colOff>452488</xdr:colOff>
      <xdr:row>3</xdr:row>
      <xdr:rowOff>82857</xdr:rowOff>
    </xdr:from>
    <xdr:ext cx="5343525" cy="264560"/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16114F-35C7-421D-8B16-D93AD4027723}"/>
            </a:ext>
          </a:extLst>
        </xdr:cNvPr>
        <xdr:cNvSpPr txBox="1"/>
      </xdr:nvSpPr>
      <xdr:spPr>
        <a:xfrm>
          <a:off x="22274263" y="835332"/>
          <a:ext cx="5343525" cy="264560"/>
        </a:xfrm>
        <a:prstGeom prst="rect">
          <a:avLst/>
        </a:prstGeom>
        <a:solidFill>
          <a:srgbClr val="FFFFCC"/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Priceline.com (airfare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quotes): </a:t>
          </a:r>
          <a:r>
            <a:rPr lang="en-US" sz="110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https://www.priceline.com/?tab=flights</a:t>
          </a:r>
          <a:endParaRPr lang="en-US" u="sng">
            <a:solidFill>
              <a:srgbClr val="0070C0"/>
            </a:soli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ther%20Instituition%20budget%20samples/Cornell-Sponsored_Budget_Template_revFeb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, dates, etc"/>
      <sheetName val="Budget Summary"/>
      <sheetName val="Lead Budget"/>
      <sheetName val="Co-PI Budget (1)"/>
      <sheetName val="Co-PI Budget (2)"/>
      <sheetName val="Co-PI Budget (3)"/>
      <sheetName val="Co-PI Budget (4)"/>
      <sheetName val="Co-PI Budget (5)"/>
      <sheetName val="Consortium 1"/>
      <sheetName val="Consortium 2"/>
      <sheetName val="Consortium 3"/>
      <sheetName val="Consortium 4"/>
      <sheetName val="Consortium 5"/>
      <sheetName val="GRA.Mat"/>
      <sheetName val="Travel"/>
    </sheetNames>
    <sheetDataSet>
      <sheetData sheetId="0">
        <row r="2">
          <cell r="N2" t="str">
            <v>FY2023</v>
          </cell>
          <cell r="O2" t="str">
            <v>FY2024</v>
          </cell>
          <cell r="P2" t="str">
            <v>FY2025</v>
          </cell>
          <cell r="Q2" t="str">
            <v>FY2026</v>
          </cell>
          <cell r="R2" t="str">
            <v>FY2027</v>
          </cell>
          <cell r="S2" t="str">
            <v>FY2028</v>
          </cell>
          <cell r="T2" t="str">
            <v>FY2029</v>
          </cell>
          <cell r="U2" t="str">
            <v>FY2030</v>
          </cell>
          <cell r="V2" t="str">
            <v>FY2031</v>
          </cell>
          <cell r="W2" t="str">
            <v>FY2032</v>
          </cell>
          <cell r="X2" t="str">
            <v>FY2033</v>
          </cell>
          <cell r="Y2" t="str">
            <v>FY2034</v>
          </cell>
          <cell r="Z2" t="str">
            <v>FY2035</v>
          </cell>
          <cell r="AA2" t="str">
            <v>FY2036</v>
          </cell>
        </row>
        <row r="3">
          <cell r="N3">
            <v>0.68300000000000005</v>
          </cell>
          <cell r="O3">
            <v>0.63</v>
          </cell>
          <cell r="P3">
            <v>0.63</v>
          </cell>
          <cell r="Q3">
            <v>0.63</v>
          </cell>
          <cell r="R3">
            <v>0.65</v>
          </cell>
          <cell r="S3">
            <v>0.65</v>
          </cell>
          <cell r="T3">
            <v>0.65</v>
          </cell>
          <cell r="U3">
            <v>0.65</v>
          </cell>
          <cell r="V3">
            <v>0.65</v>
          </cell>
          <cell r="W3">
            <v>0.65</v>
          </cell>
          <cell r="X3">
            <v>0.65</v>
          </cell>
          <cell r="Y3">
            <v>0.65</v>
          </cell>
          <cell r="Z3">
            <v>0.65</v>
          </cell>
          <cell r="AA3">
            <v>0.65</v>
          </cell>
        </row>
        <row r="4">
          <cell r="N4">
            <v>0.68769999999999998</v>
          </cell>
          <cell r="O4">
            <v>0.67</v>
          </cell>
          <cell r="P4">
            <v>0.67</v>
          </cell>
          <cell r="Q4">
            <v>0.67700000000000005</v>
          </cell>
          <cell r="R4">
            <v>0.72</v>
          </cell>
          <cell r="S4">
            <v>0.72</v>
          </cell>
          <cell r="T4">
            <v>0.72</v>
          </cell>
          <cell r="U4">
            <v>0.72</v>
          </cell>
          <cell r="V4">
            <v>0.72</v>
          </cell>
          <cell r="W4">
            <v>0.72</v>
          </cell>
          <cell r="X4">
            <v>0.72</v>
          </cell>
          <cell r="Y4">
            <v>0.72</v>
          </cell>
          <cell r="Z4">
            <v>0.72</v>
          </cell>
          <cell r="AA4">
            <v>0.72</v>
          </cell>
        </row>
        <row r="5">
          <cell r="N5">
            <v>0.37</v>
          </cell>
          <cell r="O5">
            <v>0.37</v>
          </cell>
          <cell r="P5">
            <v>0.37</v>
          </cell>
          <cell r="Q5">
            <v>0.37</v>
          </cell>
          <cell r="R5">
            <v>0.37</v>
          </cell>
          <cell r="S5">
            <v>0.37</v>
          </cell>
          <cell r="T5">
            <v>0.37</v>
          </cell>
          <cell r="U5">
            <v>0.37</v>
          </cell>
          <cell r="V5">
            <v>0.37</v>
          </cell>
          <cell r="W5">
            <v>0.37</v>
          </cell>
          <cell r="X5">
            <v>0.37</v>
          </cell>
          <cell r="Y5">
            <v>0.37</v>
          </cell>
          <cell r="Z5">
            <v>0.37</v>
          </cell>
          <cell r="AA5">
            <v>0.37</v>
          </cell>
        </row>
        <row r="6">
          <cell r="N6">
            <v>0.56999999999999995</v>
          </cell>
          <cell r="O6">
            <v>0.56999999999999995</v>
          </cell>
          <cell r="P6">
            <v>0.56999999999999995</v>
          </cell>
          <cell r="Q6">
            <v>0.56999999999999995</v>
          </cell>
          <cell r="R6">
            <v>0.56999999999999995</v>
          </cell>
          <cell r="S6">
            <v>0.56999999999999995</v>
          </cell>
          <cell r="T6">
            <v>0.56999999999999995</v>
          </cell>
          <cell r="U6">
            <v>0.56999999999999995</v>
          </cell>
          <cell r="V6">
            <v>0.56999999999999995</v>
          </cell>
          <cell r="W6">
            <v>0.56999999999999995</v>
          </cell>
          <cell r="X6">
            <v>0.56999999999999995</v>
          </cell>
          <cell r="Y6">
            <v>0.56999999999999995</v>
          </cell>
          <cell r="Z6">
            <v>0.56999999999999995</v>
          </cell>
          <cell r="AA6">
            <v>0.56999999999999995</v>
          </cell>
        </row>
        <row r="7">
          <cell r="N7">
            <v>0.64</v>
          </cell>
          <cell r="O7">
            <v>0.64</v>
          </cell>
          <cell r="P7">
            <v>0.64</v>
          </cell>
          <cell r="Q7">
            <v>0.64</v>
          </cell>
          <cell r="R7">
            <v>0.64</v>
          </cell>
          <cell r="S7">
            <v>0.64</v>
          </cell>
          <cell r="T7">
            <v>0.64</v>
          </cell>
          <cell r="U7">
            <v>0.64</v>
          </cell>
          <cell r="V7">
            <v>0.64</v>
          </cell>
          <cell r="W7">
            <v>0.64</v>
          </cell>
          <cell r="X7">
            <v>0.64</v>
          </cell>
          <cell r="Y7">
            <v>0.64</v>
          </cell>
          <cell r="Z7">
            <v>0.64</v>
          </cell>
          <cell r="AA7">
            <v>0.64</v>
          </cell>
        </row>
        <row r="8">
          <cell r="N8">
            <v>0.37</v>
          </cell>
          <cell r="O8">
            <v>0.37</v>
          </cell>
          <cell r="P8">
            <v>0.37</v>
          </cell>
          <cell r="Q8">
            <v>0.37</v>
          </cell>
          <cell r="R8">
            <v>0.37</v>
          </cell>
          <cell r="S8">
            <v>0.37</v>
          </cell>
          <cell r="T8">
            <v>0.37</v>
          </cell>
          <cell r="U8">
            <v>0.37</v>
          </cell>
          <cell r="V8">
            <v>0.37</v>
          </cell>
          <cell r="W8">
            <v>0.37</v>
          </cell>
          <cell r="X8">
            <v>0.37</v>
          </cell>
          <cell r="Y8">
            <v>0.37</v>
          </cell>
          <cell r="Z8">
            <v>0.37</v>
          </cell>
          <cell r="AA8">
            <v>0.37</v>
          </cell>
        </row>
        <row r="9">
          <cell r="N9">
            <v>0.26</v>
          </cell>
          <cell r="O9">
            <v>0.26</v>
          </cell>
          <cell r="P9">
            <v>0.26</v>
          </cell>
          <cell r="Q9">
            <v>0.26</v>
          </cell>
          <cell r="R9">
            <v>0.26</v>
          </cell>
          <cell r="S9">
            <v>0.26</v>
          </cell>
          <cell r="T9">
            <v>0.26</v>
          </cell>
          <cell r="U9">
            <v>0.26</v>
          </cell>
          <cell r="V9">
            <v>0.26</v>
          </cell>
          <cell r="W9">
            <v>0.26</v>
          </cell>
          <cell r="X9">
            <v>0.26</v>
          </cell>
          <cell r="Y9">
            <v>0.26</v>
          </cell>
          <cell r="Z9">
            <v>0.26</v>
          </cell>
          <cell r="AA9">
            <v>0.26</v>
          </cell>
        </row>
        <row r="10"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</row>
        <row r="14">
          <cell r="N14">
            <v>56484</v>
          </cell>
        </row>
        <row r="17">
          <cell r="N17">
            <v>14.2</v>
          </cell>
        </row>
        <row r="61">
          <cell r="S61" t="str">
            <v>FY2023</v>
          </cell>
          <cell r="T61" t="str">
            <v>FY2024</v>
          </cell>
          <cell r="U61" t="str">
            <v>FY2025</v>
          </cell>
          <cell r="V61" t="str">
            <v>FY2026</v>
          </cell>
          <cell r="W61" t="str">
            <v>FY2027</v>
          </cell>
          <cell r="X61" t="str">
            <v>FY2028</v>
          </cell>
          <cell r="Y61" t="str">
            <v>FY2029</v>
          </cell>
          <cell r="Z61" t="str">
            <v>FY2030</v>
          </cell>
          <cell r="AA61" t="str">
            <v>FY2031</v>
          </cell>
          <cell r="AB61" t="str">
            <v>FY2032</v>
          </cell>
          <cell r="AC61" t="str">
            <v>FY2033</v>
          </cell>
          <cell r="AD61" t="str">
            <v>FY2034</v>
          </cell>
          <cell r="AE61" t="str">
            <v>FY2035</v>
          </cell>
        </row>
        <row r="62">
          <cell r="S62">
            <v>30087</v>
          </cell>
          <cell r="T62">
            <v>32494.5</v>
          </cell>
          <cell r="U62">
            <v>35094</v>
          </cell>
          <cell r="V62">
            <v>37902</v>
          </cell>
          <cell r="W62">
            <v>40934</v>
          </cell>
          <cell r="X62">
            <v>44209</v>
          </cell>
          <cell r="Y62">
            <v>47746</v>
          </cell>
          <cell r="Z62">
            <v>51566</v>
          </cell>
          <cell r="AA62">
            <v>55691</v>
          </cell>
          <cell r="AB62">
            <v>60146</v>
          </cell>
          <cell r="AC62">
            <v>64958</v>
          </cell>
          <cell r="AD62">
            <v>70155</v>
          </cell>
          <cell r="AE62">
            <v>75767</v>
          </cell>
        </row>
        <row r="63">
          <cell r="S63">
            <v>10029</v>
          </cell>
          <cell r="T63">
            <v>10831.5</v>
          </cell>
          <cell r="U63">
            <v>11698</v>
          </cell>
          <cell r="V63">
            <v>12634</v>
          </cell>
          <cell r="W63">
            <v>13645</v>
          </cell>
          <cell r="X63">
            <v>14737</v>
          </cell>
          <cell r="Y63">
            <v>15916</v>
          </cell>
          <cell r="Z63">
            <v>17189</v>
          </cell>
          <cell r="AA63">
            <v>18564</v>
          </cell>
          <cell r="AB63">
            <v>20049</v>
          </cell>
          <cell r="AC63">
            <v>21653</v>
          </cell>
          <cell r="AD63">
            <v>23385</v>
          </cell>
          <cell r="AE63">
            <v>25256</v>
          </cell>
        </row>
        <row r="64">
          <cell r="S64">
            <v>40116</v>
          </cell>
          <cell r="T64">
            <v>43326</v>
          </cell>
          <cell r="U64">
            <v>46792</v>
          </cell>
          <cell r="V64">
            <v>50536</v>
          </cell>
          <cell r="W64">
            <v>54579</v>
          </cell>
          <cell r="X64">
            <v>58946</v>
          </cell>
          <cell r="Y64">
            <v>63662</v>
          </cell>
          <cell r="Z64">
            <v>68755</v>
          </cell>
          <cell r="AA64">
            <v>74255</v>
          </cell>
          <cell r="AB64">
            <v>80195</v>
          </cell>
          <cell r="AC64">
            <v>86611</v>
          </cell>
          <cell r="AD64">
            <v>93540</v>
          </cell>
          <cell r="AE64">
            <v>101023</v>
          </cell>
        </row>
        <row r="65">
          <cell r="S65">
            <v>14750</v>
          </cell>
          <cell r="T65">
            <v>12400</v>
          </cell>
          <cell r="U65">
            <v>10400</v>
          </cell>
          <cell r="V65">
            <v>10400</v>
          </cell>
          <cell r="W65">
            <v>10400</v>
          </cell>
          <cell r="X65">
            <v>10400</v>
          </cell>
          <cell r="Y65">
            <v>10400</v>
          </cell>
          <cell r="Z65">
            <v>10400</v>
          </cell>
          <cell r="AA65">
            <v>10400</v>
          </cell>
          <cell r="AB65">
            <v>10400</v>
          </cell>
          <cell r="AC65">
            <v>10400</v>
          </cell>
          <cell r="AD65">
            <v>10400</v>
          </cell>
          <cell r="AE65">
            <v>10400</v>
          </cell>
        </row>
        <row r="66">
          <cell r="S66">
            <v>4046</v>
          </cell>
          <cell r="T66">
            <v>4451</v>
          </cell>
          <cell r="U66">
            <v>4896</v>
          </cell>
          <cell r="V66">
            <v>5386</v>
          </cell>
          <cell r="W66">
            <v>5925</v>
          </cell>
          <cell r="X66">
            <v>6518</v>
          </cell>
          <cell r="Y66">
            <v>7170</v>
          </cell>
          <cell r="Z66">
            <v>7887</v>
          </cell>
          <cell r="AA66">
            <v>8676</v>
          </cell>
          <cell r="AB66">
            <v>9544</v>
          </cell>
          <cell r="AC66">
            <v>10498</v>
          </cell>
          <cell r="AD66">
            <v>11548</v>
          </cell>
          <cell r="AE66">
            <v>12703</v>
          </cell>
        </row>
        <row r="142">
          <cell r="S142" t="str">
            <v>FY2023</v>
          </cell>
          <cell r="T142" t="str">
            <v>FY2024</v>
          </cell>
          <cell r="U142" t="str">
            <v>FY2025</v>
          </cell>
          <cell r="V142" t="str">
            <v>FY2026</v>
          </cell>
          <cell r="W142" t="str">
            <v>FY2027</v>
          </cell>
          <cell r="X142" t="str">
            <v>FY2028</v>
          </cell>
          <cell r="Y142" t="str">
            <v>FY2029</v>
          </cell>
          <cell r="Z142" t="str">
            <v>FY2030</v>
          </cell>
          <cell r="AA142" t="str">
            <v>FY2031</v>
          </cell>
          <cell r="AB142" t="str">
            <v>FY2032</v>
          </cell>
          <cell r="AC142" t="str">
            <v>FY2033</v>
          </cell>
          <cell r="AD142" t="str">
            <v>FY2034</v>
          </cell>
          <cell r="AE142" t="str">
            <v>FY2035</v>
          </cell>
        </row>
        <row r="143">
          <cell r="S143">
            <v>30087</v>
          </cell>
          <cell r="T143">
            <v>32494.5</v>
          </cell>
          <cell r="U143">
            <v>35094</v>
          </cell>
          <cell r="V143">
            <v>37902</v>
          </cell>
          <cell r="W143">
            <v>40934</v>
          </cell>
          <cell r="X143">
            <v>44209</v>
          </cell>
          <cell r="Y143">
            <v>47746</v>
          </cell>
          <cell r="Z143">
            <v>51566</v>
          </cell>
          <cell r="AA143">
            <v>55691</v>
          </cell>
          <cell r="AB143">
            <v>60146</v>
          </cell>
          <cell r="AC143">
            <v>64958</v>
          </cell>
          <cell r="AD143">
            <v>70155</v>
          </cell>
          <cell r="AE143">
            <v>75767</v>
          </cell>
        </row>
        <row r="144">
          <cell r="S144">
            <v>10029</v>
          </cell>
          <cell r="T144">
            <v>10831.5</v>
          </cell>
          <cell r="U144">
            <v>11698</v>
          </cell>
          <cell r="V144">
            <v>12634</v>
          </cell>
          <cell r="W144">
            <v>13645</v>
          </cell>
          <cell r="X144">
            <v>14737</v>
          </cell>
          <cell r="Y144">
            <v>15916</v>
          </cell>
          <cell r="Z144">
            <v>17189</v>
          </cell>
          <cell r="AA144">
            <v>18564</v>
          </cell>
          <cell r="AB144">
            <v>20049</v>
          </cell>
          <cell r="AC144">
            <v>21653</v>
          </cell>
          <cell r="AD144">
            <v>23385</v>
          </cell>
          <cell r="AE144">
            <v>25256</v>
          </cell>
        </row>
        <row r="145">
          <cell r="S145">
            <v>40116</v>
          </cell>
          <cell r="T145">
            <v>43326</v>
          </cell>
          <cell r="U145">
            <v>46792</v>
          </cell>
          <cell r="V145">
            <v>50536</v>
          </cell>
          <cell r="W145">
            <v>54579</v>
          </cell>
          <cell r="X145">
            <v>58946</v>
          </cell>
          <cell r="Y145">
            <v>63662</v>
          </cell>
          <cell r="Z145">
            <v>68755</v>
          </cell>
          <cell r="AA145">
            <v>74255</v>
          </cell>
          <cell r="AB145">
            <v>80195</v>
          </cell>
          <cell r="AC145">
            <v>86611</v>
          </cell>
          <cell r="AD145">
            <v>93540</v>
          </cell>
          <cell r="AE145">
            <v>101023</v>
          </cell>
        </row>
        <row r="146">
          <cell r="S146">
            <v>14750</v>
          </cell>
          <cell r="T146">
            <v>12400</v>
          </cell>
          <cell r="U146">
            <v>10400</v>
          </cell>
          <cell r="V146">
            <v>10400</v>
          </cell>
          <cell r="W146">
            <v>10400</v>
          </cell>
          <cell r="X146">
            <v>10400</v>
          </cell>
          <cell r="Y146">
            <v>10400</v>
          </cell>
          <cell r="Z146">
            <v>10400</v>
          </cell>
          <cell r="AA146">
            <v>10400</v>
          </cell>
          <cell r="AB146">
            <v>10400</v>
          </cell>
          <cell r="AC146">
            <v>10400</v>
          </cell>
          <cell r="AD146">
            <v>10400</v>
          </cell>
          <cell r="AE146">
            <v>10400</v>
          </cell>
        </row>
        <row r="147">
          <cell r="S147">
            <v>4046</v>
          </cell>
          <cell r="T147">
            <v>4451</v>
          </cell>
          <cell r="U147">
            <v>4896</v>
          </cell>
          <cell r="V147">
            <v>5386</v>
          </cell>
          <cell r="W147">
            <v>5925</v>
          </cell>
          <cell r="X147">
            <v>6518</v>
          </cell>
          <cell r="Y147">
            <v>7170</v>
          </cell>
          <cell r="Z147">
            <v>7887</v>
          </cell>
          <cell r="AA147">
            <v>8676</v>
          </cell>
          <cell r="AB147">
            <v>9544</v>
          </cell>
          <cell r="AC147">
            <v>10498</v>
          </cell>
          <cell r="AD147">
            <v>11548</v>
          </cell>
          <cell r="AE147">
            <v>12703</v>
          </cell>
        </row>
        <row r="223">
          <cell r="S223" t="str">
            <v>FY2023</v>
          </cell>
          <cell r="T223" t="str">
            <v>FY2024</v>
          </cell>
          <cell r="U223" t="str">
            <v>FY2025</v>
          </cell>
          <cell r="V223" t="str">
            <v>FY2026</v>
          </cell>
          <cell r="W223" t="str">
            <v>FY2027</v>
          </cell>
          <cell r="X223" t="str">
            <v>FY2028</v>
          </cell>
          <cell r="Y223" t="str">
            <v>FY2029</v>
          </cell>
          <cell r="Z223" t="str">
            <v>FY2030</v>
          </cell>
          <cell r="AA223" t="str">
            <v>FY2031</v>
          </cell>
          <cell r="AB223" t="str">
            <v>FY2032</v>
          </cell>
          <cell r="AC223" t="str">
            <v>FY2033</v>
          </cell>
          <cell r="AD223" t="str">
            <v>FY2034</v>
          </cell>
          <cell r="AE223" t="str">
            <v>FY2035</v>
          </cell>
        </row>
        <row r="224">
          <cell r="S224">
            <v>30087</v>
          </cell>
          <cell r="T224">
            <v>32494.5</v>
          </cell>
          <cell r="U224">
            <v>35094</v>
          </cell>
          <cell r="V224">
            <v>37902</v>
          </cell>
          <cell r="W224">
            <v>40934</v>
          </cell>
          <cell r="X224">
            <v>44209</v>
          </cell>
          <cell r="Y224">
            <v>47746</v>
          </cell>
          <cell r="Z224">
            <v>51566</v>
          </cell>
          <cell r="AA224">
            <v>55691</v>
          </cell>
          <cell r="AB224">
            <v>60146</v>
          </cell>
          <cell r="AC224">
            <v>64958</v>
          </cell>
          <cell r="AD224">
            <v>70155</v>
          </cell>
          <cell r="AE224">
            <v>75767</v>
          </cell>
        </row>
        <row r="225">
          <cell r="S225">
            <v>10029</v>
          </cell>
          <cell r="T225">
            <v>10831.5</v>
          </cell>
          <cell r="U225">
            <v>11698</v>
          </cell>
          <cell r="V225">
            <v>12634</v>
          </cell>
          <cell r="W225">
            <v>13645</v>
          </cell>
          <cell r="X225">
            <v>14737</v>
          </cell>
          <cell r="Y225">
            <v>15916</v>
          </cell>
          <cell r="Z225">
            <v>17189</v>
          </cell>
          <cell r="AA225">
            <v>18564</v>
          </cell>
          <cell r="AB225">
            <v>20049</v>
          </cell>
          <cell r="AC225">
            <v>21653</v>
          </cell>
          <cell r="AD225">
            <v>23385</v>
          </cell>
          <cell r="AE225">
            <v>25256</v>
          </cell>
        </row>
        <row r="226">
          <cell r="S226">
            <v>40116</v>
          </cell>
          <cell r="T226">
            <v>43326</v>
          </cell>
          <cell r="U226">
            <v>46792</v>
          </cell>
          <cell r="V226">
            <v>50536</v>
          </cell>
          <cell r="W226">
            <v>54579</v>
          </cell>
          <cell r="X226">
            <v>58946</v>
          </cell>
          <cell r="Y226">
            <v>63662</v>
          </cell>
          <cell r="Z226">
            <v>68755</v>
          </cell>
          <cell r="AA226">
            <v>74255</v>
          </cell>
          <cell r="AB226">
            <v>80195</v>
          </cell>
          <cell r="AC226">
            <v>86611</v>
          </cell>
          <cell r="AD226">
            <v>93540</v>
          </cell>
          <cell r="AE226">
            <v>101023</v>
          </cell>
        </row>
        <row r="227">
          <cell r="S227">
            <v>14750</v>
          </cell>
          <cell r="T227">
            <v>12400</v>
          </cell>
          <cell r="U227">
            <v>10400</v>
          </cell>
          <cell r="V227">
            <v>10400</v>
          </cell>
          <cell r="W227">
            <v>10400</v>
          </cell>
          <cell r="X227">
            <v>10400</v>
          </cell>
          <cell r="Y227">
            <v>10400</v>
          </cell>
          <cell r="Z227">
            <v>10400</v>
          </cell>
          <cell r="AA227">
            <v>10400</v>
          </cell>
          <cell r="AB227">
            <v>10400</v>
          </cell>
          <cell r="AC227">
            <v>10400</v>
          </cell>
          <cell r="AD227">
            <v>10400</v>
          </cell>
          <cell r="AE227">
            <v>10400</v>
          </cell>
        </row>
        <row r="228">
          <cell r="S228">
            <v>4046</v>
          </cell>
          <cell r="T228">
            <v>4451</v>
          </cell>
          <cell r="U228">
            <v>4896</v>
          </cell>
          <cell r="V228">
            <v>5386</v>
          </cell>
          <cell r="W228">
            <v>5925</v>
          </cell>
          <cell r="X228">
            <v>6518</v>
          </cell>
          <cell r="Y228">
            <v>7170</v>
          </cell>
          <cell r="Z228">
            <v>7887</v>
          </cell>
          <cell r="AA228">
            <v>8676</v>
          </cell>
          <cell r="AB228">
            <v>9544</v>
          </cell>
          <cell r="AC228">
            <v>10498</v>
          </cell>
          <cell r="AD228">
            <v>11548</v>
          </cell>
          <cell r="AE228">
            <v>12703</v>
          </cell>
        </row>
        <row r="304">
          <cell r="S304" t="str">
            <v>FY2023</v>
          </cell>
          <cell r="T304" t="str">
            <v>FY2024</v>
          </cell>
          <cell r="U304" t="str">
            <v>FY2025</v>
          </cell>
          <cell r="V304" t="str">
            <v>FY2026</v>
          </cell>
          <cell r="W304" t="str">
            <v>FY2027</v>
          </cell>
          <cell r="X304" t="str">
            <v>FY2028</v>
          </cell>
          <cell r="Y304" t="str">
            <v>FY2029</v>
          </cell>
          <cell r="Z304" t="str">
            <v>FY2030</v>
          </cell>
          <cell r="AA304" t="str">
            <v>FY2031</v>
          </cell>
          <cell r="AB304" t="str">
            <v>FY2032</v>
          </cell>
          <cell r="AC304" t="str">
            <v>FY2033</v>
          </cell>
          <cell r="AD304" t="str">
            <v>FY2034</v>
          </cell>
          <cell r="AE304" t="str">
            <v>FY2035</v>
          </cell>
          <cell r="AF304" t="str">
            <v>Annual increase</v>
          </cell>
        </row>
        <row r="305">
          <cell r="S305">
            <v>30087</v>
          </cell>
          <cell r="T305">
            <v>32494.5</v>
          </cell>
          <cell r="U305">
            <v>35094</v>
          </cell>
          <cell r="V305">
            <v>37902</v>
          </cell>
          <cell r="W305">
            <v>40934</v>
          </cell>
          <cell r="X305">
            <v>44209</v>
          </cell>
          <cell r="Y305">
            <v>47746</v>
          </cell>
          <cell r="Z305">
            <v>51566</v>
          </cell>
          <cell r="AA305">
            <v>55691</v>
          </cell>
          <cell r="AB305">
            <v>60146</v>
          </cell>
          <cell r="AC305">
            <v>64958</v>
          </cell>
          <cell r="AD305">
            <v>70155</v>
          </cell>
          <cell r="AE305">
            <v>75767</v>
          </cell>
          <cell r="AF305">
            <v>0.08</v>
          </cell>
        </row>
        <row r="306">
          <cell r="S306">
            <v>10029</v>
          </cell>
          <cell r="T306">
            <v>10831.5</v>
          </cell>
          <cell r="U306">
            <v>11698</v>
          </cell>
          <cell r="V306">
            <v>12634</v>
          </cell>
          <cell r="W306">
            <v>13645</v>
          </cell>
          <cell r="X306">
            <v>14737</v>
          </cell>
          <cell r="Y306">
            <v>15916</v>
          </cell>
          <cell r="Z306">
            <v>17189</v>
          </cell>
          <cell r="AA306">
            <v>18564</v>
          </cell>
          <cell r="AB306">
            <v>20049</v>
          </cell>
          <cell r="AC306">
            <v>21653</v>
          </cell>
          <cell r="AD306">
            <v>23385</v>
          </cell>
          <cell r="AE306">
            <v>25256</v>
          </cell>
          <cell r="AF306">
            <v>0.08</v>
          </cell>
        </row>
        <row r="307">
          <cell r="S307">
            <v>40116</v>
          </cell>
          <cell r="T307">
            <v>43326</v>
          </cell>
          <cell r="U307">
            <v>46792</v>
          </cell>
          <cell r="V307">
            <v>50536</v>
          </cell>
          <cell r="W307">
            <v>54579</v>
          </cell>
          <cell r="X307">
            <v>58946</v>
          </cell>
          <cell r="Y307">
            <v>63662</v>
          </cell>
          <cell r="Z307">
            <v>68755</v>
          </cell>
          <cell r="AA307">
            <v>74255</v>
          </cell>
          <cell r="AB307">
            <v>80195</v>
          </cell>
          <cell r="AC307">
            <v>86611</v>
          </cell>
          <cell r="AD307">
            <v>93540</v>
          </cell>
          <cell r="AE307">
            <v>101023</v>
          </cell>
        </row>
        <row r="308">
          <cell r="S308">
            <v>14750</v>
          </cell>
          <cell r="T308">
            <v>14750</v>
          </cell>
          <cell r="U308">
            <v>14750</v>
          </cell>
          <cell r="V308">
            <v>14750</v>
          </cell>
          <cell r="W308">
            <v>14750</v>
          </cell>
          <cell r="X308">
            <v>14750</v>
          </cell>
          <cell r="Y308">
            <v>14750</v>
          </cell>
          <cell r="Z308">
            <v>14750</v>
          </cell>
          <cell r="AA308">
            <v>14750</v>
          </cell>
          <cell r="AB308">
            <v>14750</v>
          </cell>
          <cell r="AC308">
            <v>14750</v>
          </cell>
          <cell r="AD308">
            <v>14750</v>
          </cell>
          <cell r="AE308">
            <v>14750</v>
          </cell>
          <cell r="AF308">
            <v>0</v>
          </cell>
        </row>
        <row r="309">
          <cell r="S309">
            <v>4046</v>
          </cell>
          <cell r="T309">
            <v>4451</v>
          </cell>
          <cell r="U309">
            <v>4896</v>
          </cell>
          <cell r="V309">
            <v>5386</v>
          </cell>
          <cell r="W309">
            <v>5925</v>
          </cell>
          <cell r="X309">
            <v>6518</v>
          </cell>
          <cell r="Y309">
            <v>7170</v>
          </cell>
          <cell r="Z309">
            <v>7887</v>
          </cell>
          <cell r="AA309">
            <v>8676</v>
          </cell>
          <cell r="AB309">
            <v>9544</v>
          </cell>
          <cell r="AC309">
            <v>10498</v>
          </cell>
          <cell r="AD309">
            <v>11548</v>
          </cell>
          <cell r="AE309">
            <v>12703</v>
          </cell>
          <cell r="AF309">
            <v>0.1</v>
          </cell>
        </row>
        <row r="385">
          <cell r="S385" t="str">
            <v>FY2023</v>
          </cell>
          <cell r="T385" t="str">
            <v>FY2024</v>
          </cell>
          <cell r="U385" t="str">
            <v>FY2025</v>
          </cell>
          <cell r="V385" t="str">
            <v>FY2026</v>
          </cell>
          <cell r="W385" t="str">
            <v>FY2027</v>
          </cell>
          <cell r="X385" t="str">
            <v>FY2028</v>
          </cell>
          <cell r="Y385" t="str">
            <v>FY2029</v>
          </cell>
          <cell r="Z385" t="str">
            <v>FY2030</v>
          </cell>
          <cell r="AA385" t="str">
            <v>FY2031</v>
          </cell>
          <cell r="AB385" t="str">
            <v>FY2032</v>
          </cell>
          <cell r="AC385" t="str">
            <v>FY2033</v>
          </cell>
          <cell r="AD385" t="str">
            <v>FY2034</v>
          </cell>
          <cell r="AE385" t="str">
            <v>FY2035</v>
          </cell>
          <cell r="AF385" t="str">
            <v>Annual increase</v>
          </cell>
        </row>
        <row r="386">
          <cell r="S386">
            <v>30087</v>
          </cell>
          <cell r="T386">
            <v>32494.5</v>
          </cell>
          <cell r="U386">
            <v>35094</v>
          </cell>
          <cell r="V386">
            <v>37902</v>
          </cell>
          <cell r="W386">
            <v>40934</v>
          </cell>
          <cell r="X386">
            <v>44209</v>
          </cell>
          <cell r="Y386">
            <v>47746</v>
          </cell>
          <cell r="Z386">
            <v>51566</v>
          </cell>
          <cell r="AA386">
            <v>55691</v>
          </cell>
          <cell r="AB386">
            <v>60146</v>
          </cell>
          <cell r="AC386">
            <v>64958</v>
          </cell>
          <cell r="AD386">
            <v>70155</v>
          </cell>
          <cell r="AE386">
            <v>75767</v>
          </cell>
          <cell r="AF386">
            <v>0.08</v>
          </cell>
        </row>
        <row r="387">
          <cell r="S387">
            <v>10029</v>
          </cell>
          <cell r="T387">
            <v>10831.5</v>
          </cell>
          <cell r="U387">
            <v>11698</v>
          </cell>
          <cell r="V387">
            <v>12634</v>
          </cell>
          <cell r="W387">
            <v>13645</v>
          </cell>
          <cell r="X387">
            <v>14737</v>
          </cell>
          <cell r="Y387">
            <v>15916</v>
          </cell>
          <cell r="Z387">
            <v>17189</v>
          </cell>
          <cell r="AA387">
            <v>18564</v>
          </cell>
          <cell r="AB387">
            <v>20049</v>
          </cell>
          <cell r="AC387">
            <v>21653</v>
          </cell>
          <cell r="AD387">
            <v>23385</v>
          </cell>
          <cell r="AE387">
            <v>25256</v>
          </cell>
          <cell r="AF387">
            <v>0.08</v>
          </cell>
        </row>
        <row r="388">
          <cell r="S388">
            <v>40116</v>
          </cell>
          <cell r="T388">
            <v>43326</v>
          </cell>
          <cell r="U388">
            <v>46792</v>
          </cell>
          <cell r="V388">
            <v>50536</v>
          </cell>
          <cell r="W388">
            <v>54579</v>
          </cell>
          <cell r="X388">
            <v>58946</v>
          </cell>
          <cell r="Y388">
            <v>63662</v>
          </cell>
          <cell r="Z388">
            <v>68755</v>
          </cell>
          <cell r="AA388">
            <v>74255</v>
          </cell>
          <cell r="AB388">
            <v>80195</v>
          </cell>
          <cell r="AC388">
            <v>86611</v>
          </cell>
          <cell r="AD388">
            <v>93540</v>
          </cell>
          <cell r="AE388">
            <v>101023</v>
          </cell>
        </row>
        <row r="389">
          <cell r="S389">
            <v>14750</v>
          </cell>
          <cell r="T389">
            <v>12400</v>
          </cell>
          <cell r="U389">
            <v>10400</v>
          </cell>
          <cell r="V389">
            <v>10400</v>
          </cell>
          <cell r="W389">
            <v>10400</v>
          </cell>
          <cell r="X389">
            <v>10400</v>
          </cell>
          <cell r="Y389">
            <v>10400</v>
          </cell>
          <cell r="Z389">
            <v>10400</v>
          </cell>
          <cell r="AA389">
            <v>10400</v>
          </cell>
          <cell r="AB389">
            <v>10400</v>
          </cell>
          <cell r="AC389">
            <v>10400</v>
          </cell>
          <cell r="AD389">
            <v>10400</v>
          </cell>
          <cell r="AE389">
            <v>10400</v>
          </cell>
          <cell r="AF389">
            <v>0</v>
          </cell>
        </row>
        <row r="390">
          <cell r="S390">
            <v>4046</v>
          </cell>
          <cell r="T390">
            <v>4451</v>
          </cell>
          <cell r="U390">
            <v>4896</v>
          </cell>
          <cell r="V390">
            <v>5386</v>
          </cell>
          <cell r="W390">
            <v>5925</v>
          </cell>
          <cell r="X390">
            <v>6518</v>
          </cell>
          <cell r="Y390">
            <v>7170</v>
          </cell>
          <cell r="Z390">
            <v>7887</v>
          </cell>
          <cell r="AA390">
            <v>8676</v>
          </cell>
          <cell r="AB390">
            <v>9544</v>
          </cell>
          <cell r="AC390">
            <v>10498</v>
          </cell>
          <cell r="AD390">
            <v>11548</v>
          </cell>
          <cell r="AE390">
            <v>12703</v>
          </cell>
          <cell r="AF390">
            <v>0.1</v>
          </cell>
        </row>
        <row r="466">
          <cell r="S466" t="str">
            <v>FY2023</v>
          </cell>
          <cell r="T466" t="str">
            <v>FY2024</v>
          </cell>
          <cell r="U466" t="str">
            <v>FY2025</v>
          </cell>
          <cell r="V466" t="str">
            <v>FY2026</v>
          </cell>
          <cell r="W466" t="str">
            <v>FY2027</v>
          </cell>
          <cell r="X466" t="str">
            <v>FY2028</v>
          </cell>
          <cell r="Y466" t="str">
            <v>FY2029</v>
          </cell>
          <cell r="Z466" t="str">
            <v>FY2030</v>
          </cell>
          <cell r="AA466" t="str">
            <v>FY2031</v>
          </cell>
          <cell r="AB466" t="str">
            <v>FY2032</v>
          </cell>
          <cell r="AC466" t="str">
            <v>FY2033</v>
          </cell>
          <cell r="AD466" t="str">
            <v>FY2034</v>
          </cell>
          <cell r="AE466" t="str">
            <v>FY2035</v>
          </cell>
          <cell r="AF466" t="str">
            <v>Annual increase</v>
          </cell>
        </row>
        <row r="467">
          <cell r="S467">
            <v>30087</v>
          </cell>
          <cell r="T467">
            <v>32494.5</v>
          </cell>
          <cell r="U467">
            <v>35094</v>
          </cell>
          <cell r="V467">
            <v>37902</v>
          </cell>
          <cell r="W467">
            <v>40934</v>
          </cell>
          <cell r="X467">
            <v>44209</v>
          </cell>
          <cell r="Y467">
            <v>47746</v>
          </cell>
          <cell r="Z467">
            <v>51566</v>
          </cell>
          <cell r="AA467">
            <v>55691</v>
          </cell>
          <cell r="AB467">
            <v>60146</v>
          </cell>
          <cell r="AC467">
            <v>64958</v>
          </cell>
          <cell r="AD467">
            <v>70155</v>
          </cell>
          <cell r="AE467">
            <v>75767</v>
          </cell>
          <cell r="AF467">
            <v>0.08</v>
          </cell>
        </row>
        <row r="468">
          <cell r="S468">
            <v>10029</v>
          </cell>
          <cell r="T468">
            <v>10831.5</v>
          </cell>
          <cell r="U468">
            <v>11698</v>
          </cell>
          <cell r="V468">
            <v>12634</v>
          </cell>
          <cell r="W468">
            <v>13645</v>
          </cell>
          <cell r="X468">
            <v>14737</v>
          </cell>
          <cell r="Y468">
            <v>15916</v>
          </cell>
          <cell r="Z468">
            <v>17189</v>
          </cell>
          <cell r="AA468">
            <v>18564</v>
          </cell>
          <cell r="AB468">
            <v>20049</v>
          </cell>
          <cell r="AC468">
            <v>21653</v>
          </cell>
          <cell r="AD468">
            <v>23385</v>
          </cell>
          <cell r="AE468">
            <v>25256</v>
          </cell>
          <cell r="AF468">
            <v>0.08</v>
          </cell>
        </row>
        <row r="469">
          <cell r="S469">
            <v>40116</v>
          </cell>
          <cell r="T469">
            <v>43326</v>
          </cell>
          <cell r="U469">
            <v>46792</v>
          </cell>
          <cell r="V469">
            <v>50536</v>
          </cell>
          <cell r="W469">
            <v>54579</v>
          </cell>
          <cell r="X469">
            <v>58946</v>
          </cell>
          <cell r="Y469">
            <v>63662</v>
          </cell>
          <cell r="Z469">
            <v>68755</v>
          </cell>
          <cell r="AA469">
            <v>74255</v>
          </cell>
          <cell r="AB469">
            <v>80195</v>
          </cell>
          <cell r="AC469">
            <v>86611</v>
          </cell>
          <cell r="AD469">
            <v>93540</v>
          </cell>
          <cell r="AE469">
            <v>101023</v>
          </cell>
        </row>
        <row r="470">
          <cell r="S470">
            <v>14750</v>
          </cell>
          <cell r="T470">
            <v>14750</v>
          </cell>
          <cell r="U470">
            <v>14750</v>
          </cell>
          <cell r="V470">
            <v>14750</v>
          </cell>
          <cell r="W470">
            <v>14750</v>
          </cell>
          <cell r="X470">
            <v>14750</v>
          </cell>
          <cell r="Y470">
            <v>14750</v>
          </cell>
          <cell r="Z470">
            <v>14750</v>
          </cell>
          <cell r="AA470">
            <v>14750</v>
          </cell>
          <cell r="AB470">
            <v>14750</v>
          </cell>
          <cell r="AC470">
            <v>14750</v>
          </cell>
          <cell r="AD470">
            <v>14750</v>
          </cell>
          <cell r="AE470">
            <v>14750</v>
          </cell>
          <cell r="AF470">
            <v>0</v>
          </cell>
        </row>
        <row r="471">
          <cell r="S471">
            <v>4046</v>
          </cell>
          <cell r="T471">
            <v>4451</v>
          </cell>
          <cell r="U471">
            <v>4896</v>
          </cell>
          <cell r="V471">
            <v>5386</v>
          </cell>
          <cell r="W471">
            <v>5925</v>
          </cell>
          <cell r="X471">
            <v>6518</v>
          </cell>
          <cell r="Y471">
            <v>7170</v>
          </cell>
          <cell r="Z471">
            <v>7887</v>
          </cell>
          <cell r="AA471">
            <v>8676</v>
          </cell>
          <cell r="AB471">
            <v>9544</v>
          </cell>
          <cell r="AC471">
            <v>10498</v>
          </cell>
          <cell r="AD471">
            <v>11548</v>
          </cell>
          <cell r="AE471">
            <v>12703</v>
          </cell>
          <cell r="AF47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929F3D-7C81-4FDA-813F-692D3A5667DF}" name="Table1" displayName="Table1" ref="A1:B11" totalsRowShown="0" headerRowDxfId="19">
  <autoFilter ref="A1:B11" xr:uid="{1A929F3D-7C81-4FDA-813F-692D3A5667DF}"/>
  <tableColumns count="2">
    <tableColumn id="1" xr3:uid="{9936CA34-D631-49C3-A8FD-BF25228CB040}" name="Months" dataDxfId="18"/>
    <tableColumn id="2" xr3:uid="{0704C639-C1B0-4A0A-9523-3138E8A77438}" name="FTE" dataDxfId="17" dataCellStyle="Percent">
      <calculatedColumnFormula>A2/12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D2DB9A-E2DD-4162-A4E3-719546495BC3}" name="Table4" displayName="Table4" ref="D1:G7" totalsRowShown="0" headerRowDxfId="16" dataDxfId="15">
  <autoFilter ref="D1:G7" xr:uid="{60D2DB9A-E2DD-4162-A4E3-719546495BC3}"/>
  <tableColumns count="4">
    <tableColumn id="2" xr3:uid="{950CB17D-681C-4472-8A27-9BEFC56BFAF6}" name="# Months" dataDxfId="14"/>
    <tableColumn id="1" xr3:uid="{BCD8C206-494D-45A3-92F6-C308F3C764FA}" name="# Semesters" dataDxfId="13"/>
    <tableColumn id="3" xr3:uid="{E068F4DD-2F96-40F9-9696-08013475D79A}" name="AY or Summer" dataDxfId="12"/>
    <tableColumn id="4" xr3:uid="{CB0AA2FD-2CEF-4258-9638-55A858496FEB}" name="Weeks/pay periods" dataDxfId="11"/>
  </tableColumns>
  <tableStyleInfo name="TableStyleLight8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99F4F96-2221-423F-BDD0-ABB2BD8D7780}" name="Table5" displayName="Table5" ref="R1:R9" totalsRowShown="0" headerRowDxfId="10" dataDxfId="9" headerRowCellStyle="Percent" dataCellStyle="Percent">
  <tableColumns count="1">
    <tableColumn id="1" xr3:uid="{FCE446C0-429B-4E6D-8210-F141D7FAF392}" name="Annual Cost of Living Increase (For Cost Estimation Only)" dataDxfId="8" dataCellStyle="Percent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5F26BD-FE14-43AE-A7A5-FEF8478A8C5E}" name="Table15" displayName="Table15" ref="W1:W8" totalsRowShown="0" headerRowDxfId="7" dataDxfId="6" headerRowCellStyle="Percent" dataCellStyle="Percent">
  <autoFilter ref="W1:W8" xr:uid="{595F26BD-FE14-43AE-A7A5-FEF8478A8C5E}"/>
  <tableColumns count="1">
    <tableColumn id="1" xr3:uid="{454434FA-6129-447D-8CF4-CF2C4B139F56}" name="Rates" dataDxfId="5" dataCellStyle="Percent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2E63A3-9E01-4825-83CF-6913D5113B6E}" name="Table6" displayName="Table6" ref="T1:U32" totalsRowShown="0">
  <tableColumns count="2">
    <tableColumn id="1" xr3:uid="{EF24C44A-4337-40B4-8571-2C07B431CC6D}" name="Clark Internal Account Codes and Positions_x000a_Faculty &amp; Staff Account Codes"/>
    <tableColumn id="2" xr3:uid="{B13E10B6-15CE-4F45-BD1B-4D48E6079624}" name="Acct Codes" dataDxfId="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9EF807-5999-4856-BBE1-85B52CD15584}" name="Table2" displayName="Table2" ref="AC1:AE5" totalsRowShown="0">
  <autoFilter ref="AC1:AE5" xr:uid="{859EF807-5999-4856-BBE1-85B52CD15584}"/>
  <tableColumns count="3">
    <tableColumn id="1" xr3:uid="{D94851B3-8C9A-4F6A-A646-C16649F9A33A}" name="Tenure Promotions"/>
    <tableColumn id="3" xr3:uid="{6D6158DF-700F-4082-B14B-ECBDBE7273AC}" name="Level"/>
    <tableColumn id="2" xr3:uid="{68D36981-0E8F-4E37-96D8-73AF9159ABFA}" name="Amt" dataDxfId="3" dataCellStyle="Comma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B837EC6-2106-49E0-AF2E-5362A969B9A5}" name="Table7" displayName="Table7" ref="Y1:Y7" totalsRowShown="0" headerRowDxfId="2" dataDxfId="1" headerRowCellStyle="Percent" dataCellStyle="Percent">
  <autoFilter ref="Y1:Y7" xr:uid="{CB837EC6-2106-49E0-AF2E-5362A969B9A5}"/>
  <tableColumns count="1">
    <tableColumn id="1" xr3:uid="{FBAF5DA3-73F5-4A68-B8C7-CBF9E51E22DD}" name="AcctCode" dataDxfId="0" dataCellStyle="Per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sites.clarku.edu/business-docs/download/fringe-rates/?_gl=1*129vo3j*_gcl_au*MTAxNTcwMTc0MS4xNzEzODE2NTI5" TargetMode="Externa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comments" Target="../comments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DC57-370E-4D9E-B87E-261BC726250E}">
  <sheetPr>
    <tabColor rgb="FFC00000"/>
  </sheetPr>
  <dimension ref="A1:K16"/>
  <sheetViews>
    <sheetView showGridLines="0" tabSelected="1" zoomScale="96" zoomScaleNormal="96" workbookViewId="0">
      <selection activeCell="A2" sqref="A2:K2"/>
    </sheetView>
  </sheetViews>
  <sheetFormatPr defaultRowHeight="12.75"/>
  <cols>
    <col min="1" max="10" width="9.140625" style="457"/>
    <col min="11" max="11" width="72.85546875" style="457" customWidth="1"/>
    <col min="12" max="16384" width="9.140625" style="457"/>
  </cols>
  <sheetData>
    <row r="1" spans="1:11" ht="31.5">
      <c r="A1" s="707" t="s">
        <v>0</v>
      </c>
      <c r="B1" s="656"/>
      <c r="C1" s="656"/>
      <c r="D1" s="656"/>
      <c r="E1" s="656"/>
      <c r="F1" s="656"/>
      <c r="G1" s="656"/>
      <c r="H1" s="656"/>
      <c r="I1" s="656"/>
      <c r="J1" s="656"/>
      <c r="K1" s="706" t="s">
        <v>262</v>
      </c>
    </row>
    <row r="2" spans="1:11" ht="120.75" customHeight="1">
      <c r="A2" s="723" t="s">
        <v>252</v>
      </c>
      <c r="B2" s="724"/>
      <c r="C2" s="724"/>
      <c r="D2" s="724"/>
      <c r="E2" s="724"/>
      <c r="F2" s="724"/>
      <c r="G2" s="724"/>
      <c r="H2" s="724"/>
      <c r="I2" s="724"/>
      <c r="J2" s="724"/>
      <c r="K2" s="725"/>
    </row>
    <row r="3" spans="1:11" ht="67.5" customHeight="1">
      <c r="A3" s="732" t="s">
        <v>269</v>
      </c>
      <c r="B3" s="733"/>
      <c r="C3" s="733"/>
      <c r="D3" s="733"/>
      <c r="E3" s="733"/>
      <c r="F3" s="733"/>
      <c r="G3" s="733"/>
      <c r="H3" s="733"/>
      <c r="I3" s="733"/>
      <c r="J3" s="733"/>
      <c r="K3" s="734"/>
    </row>
    <row r="4" spans="1:11" ht="150.75" customHeight="1">
      <c r="A4" s="730" t="s">
        <v>230</v>
      </c>
      <c r="B4" s="731"/>
      <c r="C4" s="728" t="s">
        <v>243</v>
      </c>
      <c r="D4" s="728"/>
      <c r="E4" s="728"/>
      <c r="F4" s="728"/>
      <c r="G4" s="728"/>
      <c r="H4" s="728"/>
      <c r="I4" s="728"/>
      <c r="J4" s="728"/>
      <c r="K4" s="729"/>
    </row>
    <row r="5" spans="1:11" ht="61.5" customHeight="1">
      <c r="A5" s="735" t="s">
        <v>244</v>
      </c>
      <c r="B5" s="736"/>
      <c r="C5" s="721" t="s">
        <v>245</v>
      </c>
      <c r="D5" s="721"/>
      <c r="E5" s="721"/>
      <c r="F5" s="721"/>
      <c r="G5" s="721"/>
      <c r="H5" s="721"/>
      <c r="I5" s="721"/>
      <c r="J5" s="721"/>
      <c r="K5" s="722"/>
    </row>
    <row r="6" spans="1:11" ht="48.75" customHeight="1">
      <c r="A6" s="657"/>
      <c r="B6" s="658"/>
      <c r="C6" s="721" t="s">
        <v>239</v>
      </c>
      <c r="D6" s="721"/>
      <c r="E6" s="721"/>
      <c r="F6" s="721"/>
      <c r="G6" s="721"/>
      <c r="H6" s="721"/>
      <c r="I6" s="721"/>
      <c r="J6" s="721"/>
      <c r="K6" s="722"/>
    </row>
    <row r="7" spans="1:11" ht="39" customHeight="1">
      <c r="A7" s="657"/>
      <c r="B7" s="658"/>
      <c r="C7" s="721" t="s">
        <v>240</v>
      </c>
      <c r="D7" s="721"/>
      <c r="E7" s="721"/>
      <c r="F7" s="721"/>
      <c r="G7" s="721"/>
      <c r="H7" s="721"/>
      <c r="I7" s="721"/>
      <c r="J7" s="721"/>
      <c r="K7" s="722"/>
    </row>
    <row r="8" spans="1:11" ht="39" customHeight="1">
      <c r="A8" s="659"/>
      <c r="B8" s="660"/>
      <c r="C8" s="719" t="s">
        <v>241</v>
      </c>
      <c r="D8" s="719"/>
      <c r="E8" s="719"/>
      <c r="F8" s="719"/>
      <c r="G8" s="719"/>
      <c r="H8" s="719"/>
      <c r="I8" s="719"/>
      <c r="J8" s="719"/>
      <c r="K8" s="720"/>
    </row>
    <row r="9" spans="1:11" ht="46.5" customHeight="1">
      <c r="A9" s="659"/>
      <c r="B9" s="660"/>
      <c r="C9" s="721" t="s">
        <v>232</v>
      </c>
      <c r="D9" s="721"/>
      <c r="E9" s="721"/>
      <c r="F9" s="721"/>
      <c r="G9" s="721"/>
      <c r="H9" s="721"/>
      <c r="I9" s="721"/>
      <c r="J9" s="721"/>
      <c r="K9" s="722"/>
    </row>
    <row r="10" spans="1:11" ht="84.75" customHeight="1">
      <c r="A10" s="659"/>
      <c r="B10" s="660"/>
      <c r="C10" s="726" t="s">
        <v>238</v>
      </c>
      <c r="D10" s="726"/>
      <c r="E10" s="726"/>
      <c r="F10" s="726"/>
      <c r="G10" s="726"/>
      <c r="H10" s="726"/>
      <c r="I10" s="726"/>
      <c r="J10" s="726"/>
      <c r="K10" s="727"/>
    </row>
    <row r="11" spans="1:11" ht="40.5" customHeight="1">
      <c r="A11" s="659"/>
      <c r="B11" s="660"/>
      <c r="C11" s="721" t="s">
        <v>233</v>
      </c>
      <c r="D11" s="721"/>
      <c r="E11" s="721"/>
      <c r="F11" s="721"/>
      <c r="G11" s="721"/>
      <c r="H11" s="721"/>
      <c r="I11" s="721"/>
      <c r="J11" s="721"/>
      <c r="K11" s="722"/>
    </row>
    <row r="12" spans="1:11" ht="40.5" customHeight="1">
      <c r="A12" s="659"/>
      <c r="B12" s="660"/>
      <c r="C12" s="721" t="s">
        <v>234</v>
      </c>
      <c r="D12" s="721"/>
      <c r="E12" s="721"/>
      <c r="F12" s="721"/>
      <c r="G12" s="721"/>
      <c r="H12" s="721"/>
      <c r="I12" s="721"/>
      <c r="J12" s="721"/>
      <c r="K12" s="722"/>
    </row>
    <row r="13" spans="1:11" ht="39" customHeight="1">
      <c r="A13" s="659"/>
      <c r="B13" s="660"/>
      <c r="C13" s="721" t="s">
        <v>235</v>
      </c>
      <c r="D13" s="721"/>
      <c r="E13" s="721"/>
      <c r="F13" s="721"/>
      <c r="G13" s="721"/>
      <c r="H13" s="721"/>
      <c r="I13" s="721"/>
      <c r="J13" s="721"/>
      <c r="K13" s="722"/>
    </row>
    <row r="14" spans="1:11" ht="39" customHeight="1">
      <c r="A14" s="659"/>
      <c r="B14" s="660"/>
      <c r="C14" s="721" t="s">
        <v>236</v>
      </c>
      <c r="D14" s="721"/>
      <c r="E14" s="721"/>
      <c r="F14" s="721"/>
      <c r="G14" s="721"/>
      <c r="H14" s="721"/>
      <c r="I14" s="721"/>
      <c r="J14" s="721"/>
      <c r="K14" s="722"/>
    </row>
    <row r="15" spans="1:11" ht="57" customHeight="1">
      <c r="A15" s="659"/>
      <c r="B15" s="660"/>
      <c r="C15" s="721" t="s">
        <v>231</v>
      </c>
      <c r="D15" s="721"/>
      <c r="E15" s="721"/>
      <c r="F15" s="721"/>
      <c r="G15" s="721"/>
      <c r="H15" s="721"/>
      <c r="I15" s="721"/>
      <c r="J15" s="721"/>
      <c r="K15" s="722"/>
    </row>
    <row r="16" spans="1:11" ht="38.25" customHeight="1">
      <c r="A16" s="661"/>
      <c r="B16" s="662"/>
      <c r="C16" s="719" t="s">
        <v>237</v>
      </c>
      <c r="D16" s="719"/>
      <c r="E16" s="719"/>
      <c r="F16" s="719"/>
      <c r="G16" s="719"/>
      <c r="H16" s="719"/>
      <c r="I16" s="719"/>
      <c r="J16" s="719"/>
      <c r="K16" s="720"/>
    </row>
  </sheetData>
  <sheetProtection algorithmName="SHA-512" hashValue="QT6wmkseUXXcm29Z6VSval5anUjs/8AM91WvgrK8uv+o/JG+fByh9Hb1UrMHcU9hCANo5M5AOUC5sbcOePmVIQ==" saltValue="EEsdmaufwCUtsgPz1krcDg==" spinCount="100000" sheet="1" objects="1" scenarios="1"/>
  <mergeCells count="17">
    <mergeCell ref="A2:K2"/>
    <mergeCell ref="C7:K7"/>
    <mergeCell ref="C9:K9"/>
    <mergeCell ref="C10:K10"/>
    <mergeCell ref="C11:K11"/>
    <mergeCell ref="C4:K4"/>
    <mergeCell ref="C6:K6"/>
    <mergeCell ref="A4:B4"/>
    <mergeCell ref="C8:K8"/>
    <mergeCell ref="A3:K3"/>
    <mergeCell ref="A5:B5"/>
    <mergeCell ref="C5:K5"/>
    <mergeCell ref="C16:K16"/>
    <mergeCell ref="C12:K12"/>
    <mergeCell ref="C13:K13"/>
    <mergeCell ref="C15:K15"/>
    <mergeCell ref="C14:K14"/>
  </mergeCells>
  <pageMargins left="0.7" right="0.7" top="0.75" bottom="0.75" header="0.3" footer="0.3"/>
  <pageSetup scale="5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DE03-013C-4C43-987D-A0709F456822}">
  <sheetPr>
    <tabColor theme="3" tint="0.249977111117893"/>
    <pageSetUpPr fitToPage="1"/>
  </sheetPr>
  <dimension ref="A1:Y150"/>
  <sheetViews>
    <sheetView showGridLines="0" topLeftCell="A3" zoomScale="84" zoomScaleNormal="84" workbookViewId="0">
      <pane xSplit="1" ySplit="6" topLeftCell="B9" activePane="bottomRight" state="frozen"/>
      <selection pane="topRight" activeCell="B3" sqref="B3"/>
      <selection pane="bottomLeft" activeCell="A9" sqref="A9"/>
      <selection pane="bottomRight" activeCell="C13" sqref="C13"/>
    </sheetView>
  </sheetViews>
  <sheetFormatPr defaultColWidth="9.140625" defaultRowHeight="12.75"/>
  <cols>
    <col min="1" max="1" width="3.85546875" style="1" bestFit="1" customWidth="1"/>
    <col min="2" max="2" width="44.140625" style="3" customWidth="1"/>
    <col min="3" max="3" width="12.85546875" style="3" customWidth="1"/>
    <col min="4" max="4" width="11.7109375" style="3" customWidth="1"/>
    <col min="5" max="5" width="6.42578125" style="40" bestFit="1" customWidth="1"/>
    <col min="6" max="6" width="18.42578125" style="3" bestFit="1" customWidth="1"/>
    <col min="7" max="7" width="4.140625" style="155" customWidth="1"/>
    <col min="8" max="8" width="13.28515625" style="3" customWidth="1"/>
    <col min="9" max="9" width="11.42578125" style="40" bestFit="1" customWidth="1"/>
    <col min="10" max="10" width="15.85546875" style="3" customWidth="1"/>
    <col min="11" max="11" width="3.85546875" style="155" customWidth="1"/>
    <col min="12" max="12" width="12.28515625" style="3" customWidth="1"/>
    <col min="13" max="13" width="11.42578125" style="40" bestFit="1" customWidth="1"/>
    <col min="14" max="14" width="16.42578125" style="3" customWidth="1"/>
    <col min="15" max="15" width="3.5703125" style="155" customWidth="1"/>
    <col min="16" max="16" width="12.42578125" style="3" customWidth="1"/>
    <col min="17" max="17" width="9.42578125" style="40" customWidth="1"/>
    <col min="18" max="18" width="16.140625" style="3" customWidth="1"/>
    <col min="19" max="19" width="3.7109375" style="155" customWidth="1"/>
    <col min="20" max="20" width="11.7109375" style="3" customWidth="1"/>
    <col min="21" max="21" width="10.85546875" style="40" customWidth="1"/>
    <col min="22" max="22" width="13.28515625" style="3" customWidth="1"/>
    <col min="23" max="23" width="3.7109375" style="3" customWidth="1"/>
    <col min="24" max="24" width="18" style="19" customWidth="1"/>
    <col min="25" max="25" width="14.28515625" style="377" customWidth="1"/>
    <col min="26" max="16384" width="9.140625" style="3"/>
  </cols>
  <sheetData>
    <row r="1" spans="1:25">
      <c r="B1" s="2"/>
      <c r="C1" s="12"/>
      <c r="D1" s="12"/>
      <c r="E1" s="35"/>
      <c r="F1" s="472"/>
      <c r="G1" s="152"/>
      <c r="H1" s="472"/>
      <c r="I1" s="42"/>
      <c r="J1" s="472"/>
      <c r="K1" s="152"/>
      <c r="L1" s="472"/>
      <c r="M1" s="42"/>
      <c r="N1" s="472"/>
      <c r="O1" s="152"/>
      <c r="P1" s="60" t="s">
        <v>1</v>
      </c>
      <c r="Q1" s="42"/>
      <c r="R1" s="472"/>
      <c r="S1" s="152"/>
      <c r="T1" s="60" t="s">
        <v>1</v>
      </c>
      <c r="U1" s="42"/>
      <c r="V1" s="472"/>
      <c r="W1" s="472"/>
      <c r="X1" s="473"/>
      <c r="Y1" s="351"/>
    </row>
    <row r="2" spans="1:25" ht="24.95" customHeight="1" thickBot="1">
      <c r="B2" s="4"/>
      <c r="C2" s="74"/>
      <c r="D2" s="58" t="s">
        <v>2</v>
      </c>
      <c r="E2" s="29"/>
      <c r="F2" s="331"/>
      <c r="G2" s="158"/>
      <c r="H2" s="332"/>
      <c r="I2" s="333"/>
      <c r="J2" s="334"/>
      <c r="K2" s="159"/>
      <c r="L2" s="334"/>
      <c r="M2" s="333"/>
      <c r="N2" s="334"/>
      <c r="O2" s="159"/>
      <c r="P2" s="334"/>
      <c r="Q2" s="333"/>
      <c r="R2" s="334"/>
      <c r="S2" s="159"/>
      <c r="T2" s="334"/>
      <c r="U2" s="333"/>
      <c r="V2" s="334"/>
      <c r="W2" s="334"/>
      <c r="X2" s="335"/>
      <c r="Y2" s="352"/>
    </row>
    <row r="3" spans="1:25" ht="24.95" customHeight="1">
      <c r="B3" s="336"/>
      <c r="C3" s="386" t="s">
        <v>3</v>
      </c>
      <c r="D3" s="474"/>
      <c r="E3" s="756"/>
      <c r="F3" s="756"/>
      <c r="G3" s="756"/>
      <c r="H3" s="756"/>
      <c r="I3" s="756"/>
      <c r="J3" s="756"/>
      <c r="K3" s="756"/>
      <c r="L3" s="390" t="s">
        <v>4</v>
      </c>
      <c r="M3" s="755"/>
      <c r="N3" s="755"/>
      <c r="O3" s="755"/>
      <c r="P3" s="755"/>
      <c r="Q3" s="755"/>
      <c r="R3" s="393" t="s">
        <v>5</v>
      </c>
      <c r="S3" s="756"/>
      <c r="T3" s="756"/>
      <c r="U3" s="756"/>
      <c r="V3" s="756"/>
      <c r="W3" s="756"/>
      <c r="X3" s="756"/>
      <c r="Y3" s="405"/>
    </row>
    <row r="4" spans="1:25" ht="24.95" customHeight="1">
      <c r="B4" s="5"/>
      <c r="C4" s="387" t="s">
        <v>6</v>
      </c>
      <c r="D4" s="475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R4" s="76" t="s">
        <v>7</v>
      </c>
      <c r="S4" s="745"/>
      <c r="T4" s="745"/>
      <c r="U4" s="745"/>
      <c r="V4" s="745"/>
      <c r="W4" s="745"/>
      <c r="X4" s="745"/>
      <c r="Y4" s="406"/>
    </row>
    <row r="5" spans="1:25" ht="24.95" customHeight="1">
      <c r="B5" s="5"/>
      <c r="C5" s="388" t="s">
        <v>8</v>
      </c>
      <c r="D5" s="475"/>
      <c r="E5" s="761"/>
      <c r="F5" s="761"/>
      <c r="G5" s="761"/>
      <c r="H5" s="761"/>
      <c r="I5" s="761"/>
      <c r="J5" s="761"/>
      <c r="K5" s="761"/>
      <c r="L5" s="391" t="s">
        <v>9</v>
      </c>
      <c r="M5" s="392"/>
      <c r="N5" s="474"/>
      <c r="O5" s="759"/>
      <c r="P5" s="759"/>
      <c r="Q5" s="759"/>
      <c r="R5" s="759"/>
      <c r="S5" s="759"/>
      <c r="T5" s="759"/>
      <c r="U5" s="759"/>
      <c r="V5" s="759"/>
      <c r="W5" s="759"/>
      <c r="X5" s="759"/>
      <c r="Y5" s="407"/>
    </row>
    <row r="6" spans="1:25" ht="24.95" customHeight="1">
      <c r="B6" s="5"/>
      <c r="C6" s="388"/>
      <c r="D6" s="389" t="s">
        <v>10</v>
      </c>
      <c r="E6" s="749"/>
      <c r="F6" s="749"/>
      <c r="G6" s="749"/>
      <c r="H6" s="59" t="s">
        <v>11</v>
      </c>
      <c r="I6" s="749"/>
      <c r="J6" s="749"/>
      <c r="K6" s="160"/>
      <c r="L6" s="476"/>
      <c r="M6" s="62"/>
      <c r="N6" s="474"/>
      <c r="O6" s="160"/>
      <c r="P6" s="476"/>
      <c r="Q6" s="61"/>
      <c r="R6" s="474"/>
      <c r="S6" s="160"/>
      <c r="T6" s="476"/>
      <c r="U6" s="61"/>
      <c r="V6" s="474"/>
      <c r="W6" s="474"/>
      <c r="X6" s="750"/>
      <c r="Y6" s="751"/>
    </row>
    <row r="7" spans="1:25" ht="24.95" customHeight="1" thickBot="1">
      <c r="B7" s="5"/>
      <c r="C7" s="75"/>
      <c r="D7" s="54"/>
      <c r="E7" s="55"/>
      <c r="F7" s="56"/>
      <c r="G7" s="153"/>
      <c r="H7" s="57"/>
      <c r="I7" s="55"/>
      <c r="J7" s="477"/>
      <c r="K7" s="153"/>
      <c r="L7" s="57"/>
      <c r="M7" s="55"/>
      <c r="N7" s="477"/>
      <c r="O7" s="153"/>
      <c r="P7" s="57"/>
      <c r="Q7" s="55"/>
      <c r="R7" s="477"/>
      <c r="S7" s="153"/>
      <c r="T7" s="57"/>
      <c r="U7" s="55"/>
      <c r="V7" s="477"/>
      <c r="W7" s="478"/>
      <c r="X7" s="479"/>
      <c r="Y7" s="354"/>
    </row>
    <row r="8" spans="1:25" s="67" customFormat="1" ht="22.5" customHeight="1" thickBot="1">
      <c r="A8" s="65"/>
      <c r="B8" s="310"/>
      <c r="C8" s="337"/>
      <c r="D8" s="757" t="s">
        <v>12</v>
      </c>
      <c r="E8" s="747"/>
      <c r="F8" s="758"/>
      <c r="G8" s="164"/>
      <c r="H8" s="746" t="s">
        <v>13</v>
      </c>
      <c r="I8" s="747"/>
      <c r="J8" s="758"/>
      <c r="K8" s="164"/>
      <c r="L8" s="746" t="s">
        <v>14</v>
      </c>
      <c r="M8" s="747"/>
      <c r="N8" s="758"/>
      <c r="O8" s="164"/>
      <c r="P8" s="746" t="s">
        <v>15</v>
      </c>
      <c r="Q8" s="747"/>
      <c r="R8" s="758"/>
      <c r="S8" s="164"/>
      <c r="T8" s="746" t="s">
        <v>16</v>
      </c>
      <c r="U8" s="747"/>
      <c r="V8" s="748"/>
      <c r="W8" s="66"/>
      <c r="X8" s="137" t="s">
        <v>17</v>
      </c>
      <c r="Y8" s="355" t="s">
        <v>18</v>
      </c>
    </row>
    <row r="9" spans="1:25" s="10" customFormat="1" ht="30" customHeight="1" thickBot="1">
      <c r="A9" s="9"/>
      <c r="B9" s="480"/>
      <c r="C9" s="481"/>
      <c r="D9" s="63" t="s">
        <v>19</v>
      </c>
      <c r="E9" s="36" t="s">
        <v>20</v>
      </c>
      <c r="F9" s="64" t="s">
        <v>21</v>
      </c>
      <c r="G9" s="482"/>
      <c r="H9" s="36" t="s">
        <v>19</v>
      </c>
      <c r="I9" s="36" t="s">
        <v>20</v>
      </c>
      <c r="J9" s="64" t="s">
        <v>21</v>
      </c>
      <c r="K9" s="482"/>
      <c r="L9" s="36" t="s">
        <v>19</v>
      </c>
      <c r="M9" s="36" t="s">
        <v>20</v>
      </c>
      <c r="N9" s="64"/>
      <c r="O9" s="482"/>
      <c r="P9" s="36" t="s">
        <v>19</v>
      </c>
      <c r="Q9" s="36" t="s">
        <v>20</v>
      </c>
      <c r="R9" s="64" t="s">
        <v>21</v>
      </c>
      <c r="S9" s="482"/>
      <c r="T9" s="36" t="s">
        <v>19</v>
      </c>
      <c r="U9" s="36" t="s">
        <v>20</v>
      </c>
      <c r="V9" s="64" t="s">
        <v>21</v>
      </c>
      <c r="W9" s="483"/>
      <c r="X9" s="484"/>
      <c r="Y9" s="356"/>
    </row>
    <row r="10" spans="1:25" ht="18.75" customHeight="1">
      <c r="A10" s="451"/>
      <c r="B10" s="115" t="s">
        <v>22</v>
      </c>
      <c r="C10" s="338"/>
      <c r="D10" s="485"/>
      <c r="E10" s="132"/>
      <c r="F10" s="486"/>
      <c r="G10" s="165"/>
      <c r="H10" s="487"/>
      <c r="I10" s="132"/>
      <c r="J10" s="486"/>
      <c r="K10" s="166"/>
      <c r="L10" s="487"/>
      <c r="M10" s="132"/>
      <c r="N10" s="486"/>
      <c r="O10" s="166"/>
      <c r="P10" s="487"/>
      <c r="Q10" s="132"/>
      <c r="R10" s="486"/>
      <c r="S10" s="166"/>
      <c r="T10" s="487"/>
      <c r="U10" s="132"/>
      <c r="V10" s="486"/>
      <c r="W10" s="488"/>
      <c r="X10" s="489"/>
      <c r="Y10" s="357"/>
    </row>
    <row r="11" spans="1:25">
      <c r="A11" s="1" t="s">
        <v>23</v>
      </c>
      <c r="B11" s="133" t="s">
        <v>24</v>
      </c>
      <c r="C11" s="76"/>
      <c r="D11" s="490"/>
      <c r="E11" s="134"/>
      <c r="F11" s="491"/>
      <c r="G11" s="59"/>
      <c r="H11" s="492"/>
      <c r="I11" s="134"/>
      <c r="J11" s="491"/>
      <c r="K11" s="59"/>
      <c r="L11" s="492"/>
      <c r="M11" s="134"/>
      <c r="N11" s="491"/>
      <c r="O11" s="59"/>
      <c r="P11" s="492"/>
      <c r="Q11" s="134"/>
      <c r="R11" s="491"/>
      <c r="S11" s="59"/>
      <c r="T11" s="492"/>
      <c r="U11" s="134"/>
      <c r="V11" s="491"/>
      <c r="W11" s="493"/>
      <c r="X11" s="494"/>
      <c r="Y11" s="358"/>
    </row>
    <row r="12" spans="1:25">
      <c r="B12" s="68" t="s">
        <v>25</v>
      </c>
      <c r="C12" s="77" t="s">
        <v>26</v>
      </c>
      <c r="D12" s="490"/>
      <c r="E12" s="134"/>
      <c r="F12" s="491"/>
      <c r="G12" s="59"/>
      <c r="H12" s="492"/>
      <c r="I12" s="134"/>
      <c r="J12" s="491"/>
      <c r="K12" s="59"/>
      <c r="L12" s="492"/>
      <c r="M12" s="134"/>
      <c r="N12" s="491"/>
      <c r="O12" s="59"/>
      <c r="P12" s="492"/>
      <c r="Q12" s="134"/>
      <c r="R12" s="491"/>
      <c r="S12" s="59"/>
      <c r="T12" s="492"/>
      <c r="U12" s="134"/>
      <c r="V12" s="495"/>
      <c r="W12" s="131"/>
      <c r="X12" s="496"/>
      <c r="Y12" s="353"/>
    </row>
    <row r="13" spans="1:25">
      <c r="B13" s="304" t="s">
        <v>27</v>
      </c>
      <c r="C13" s="339"/>
      <c r="D13" s="616">
        <v>0</v>
      </c>
      <c r="E13" s="145">
        <f t="shared" ref="E13:E18" si="0">D13/12</f>
        <v>0</v>
      </c>
      <c r="F13" s="497">
        <f>H119*E13</f>
        <v>0</v>
      </c>
      <c r="G13" s="162"/>
      <c r="H13" s="618">
        <v>0</v>
      </c>
      <c r="I13" s="145">
        <f t="shared" ref="I13:I18" si="1">H13/12</f>
        <v>0</v>
      </c>
      <c r="J13" s="497">
        <f>L119*I13</f>
        <v>0</v>
      </c>
      <c r="K13" s="161"/>
      <c r="L13" s="618">
        <v>0</v>
      </c>
      <c r="M13" s="145">
        <f t="shared" ref="M13:M18" si="2">L13/12</f>
        <v>0</v>
      </c>
      <c r="N13" s="497">
        <f>P119*M13</f>
        <v>0</v>
      </c>
      <c r="O13" s="161"/>
      <c r="P13" s="618">
        <v>0</v>
      </c>
      <c r="Q13" s="145">
        <f t="shared" ref="Q13:Q18" si="3">P13/12</f>
        <v>0</v>
      </c>
      <c r="R13" s="498">
        <f>T119*Q13</f>
        <v>0</v>
      </c>
      <c r="S13" s="161"/>
      <c r="T13" s="618">
        <v>0</v>
      </c>
      <c r="U13" s="145">
        <f t="shared" ref="U13:U18" si="4">T13/12</f>
        <v>0</v>
      </c>
      <c r="V13" s="499">
        <f>X119*U13</f>
        <v>0</v>
      </c>
      <c r="W13" s="131"/>
      <c r="X13" s="500">
        <f t="shared" ref="X13:X14" si="5">F13+J13+N13+R13+V13</f>
        <v>0</v>
      </c>
      <c r="Y13" s="359"/>
    </row>
    <row r="14" spans="1:25">
      <c r="B14" s="468" t="s">
        <v>28</v>
      </c>
      <c r="C14" s="339"/>
      <c r="D14" s="501">
        <v>0</v>
      </c>
      <c r="E14" s="135">
        <f t="shared" si="0"/>
        <v>0</v>
      </c>
      <c r="F14" s="502">
        <f>H119*E14</f>
        <v>0</v>
      </c>
      <c r="G14" s="162"/>
      <c r="H14" s="503">
        <v>0</v>
      </c>
      <c r="I14" s="135">
        <f t="shared" si="1"/>
        <v>0</v>
      </c>
      <c r="J14" s="502">
        <f>L119*I14</f>
        <v>0</v>
      </c>
      <c r="K14" s="162"/>
      <c r="L14" s="503">
        <v>0</v>
      </c>
      <c r="M14" s="135">
        <f t="shared" si="2"/>
        <v>0</v>
      </c>
      <c r="N14" s="502">
        <f>P119*M14</f>
        <v>0</v>
      </c>
      <c r="O14" s="162"/>
      <c r="P14" s="503">
        <v>0</v>
      </c>
      <c r="Q14" s="135">
        <f t="shared" si="3"/>
        <v>0</v>
      </c>
      <c r="R14" s="504">
        <f>T119*Q14</f>
        <v>0</v>
      </c>
      <c r="S14" s="162"/>
      <c r="T14" s="503">
        <v>0</v>
      </c>
      <c r="U14" s="135">
        <f t="shared" si="4"/>
        <v>0</v>
      </c>
      <c r="V14" s="505">
        <f>X119*U14</f>
        <v>0</v>
      </c>
      <c r="W14" s="131"/>
      <c r="X14" s="506">
        <f t="shared" si="5"/>
        <v>0</v>
      </c>
      <c r="Y14" s="360">
        <v>6013</v>
      </c>
    </row>
    <row r="15" spans="1:25">
      <c r="B15" s="304" t="s">
        <v>29</v>
      </c>
      <c r="C15" s="339"/>
      <c r="D15" s="617">
        <v>0</v>
      </c>
      <c r="E15" s="135">
        <f t="shared" si="0"/>
        <v>0</v>
      </c>
      <c r="F15" s="502">
        <f>H120*E15</f>
        <v>0</v>
      </c>
      <c r="G15" s="162"/>
      <c r="H15" s="619">
        <v>0</v>
      </c>
      <c r="I15" s="135">
        <f t="shared" si="1"/>
        <v>0</v>
      </c>
      <c r="J15" s="502">
        <f>L120*I15</f>
        <v>0</v>
      </c>
      <c r="K15" s="162"/>
      <c r="L15" s="619">
        <v>0</v>
      </c>
      <c r="M15" s="135">
        <f t="shared" si="2"/>
        <v>0</v>
      </c>
      <c r="N15" s="502">
        <f>P120*M15</f>
        <v>0</v>
      </c>
      <c r="O15" s="162"/>
      <c r="P15" s="619">
        <v>0</v>
      </c>
      <c r="Q15" s="135">
        <f t="shared" si="3"/>
        <v>0</v>
      </c>
      <c r="R15" s="504">
        <f>T120*Q15</f>
        <v>0</v>
      </c>
      <c r="S15" s="162"/>
      <c r="T15" s="619">
        <v>0</v>
      </c>
      <c r="U15" s="135">
        <f t="shared" si="4"/>
        <v>0</v>
      </c>
      <c r="V15" s="505">
        <f>X120*U15</f>
        <v>0</v>
      </c>
      <c r="W15" s="131"/>
      <c r="X15" s="506">
        <f t="shared" ref="X15:X16" si="6">F15+J15+N15+R15+V15</f>
        <v>0</v>
      </c>
      <c r="Y15" s="360"/>
    </row>
    <row r="16" spans="1:25">
      <c r="B16" s="468" t="s">
        <v>30</v>
      </c>
      <c r="C16" s="339"/>
      <c r="D16" s="501">
        <v>0</v>
      </c>
      <c r="E16" s="135">
        <f t="shared" si="0"/>
        <v>0</v>
      </c>
      <c r="F16" s="502">
        <f>H120*E16</f>
        <v>0</v>
      </c>
      <c r="G16" s="162"/>
      <c r="H16" s="503">
        <v>0</v>
      </c>
      <c r="I16" s="135">
        <f t="shared" si="1"/>
        <v>0</v>
      </c>
      <c r="J16" s="502">
        <f>L120*I16</f>
        <v>0</v>
      </c>
      <c r="K16" s="162"/>
      <c r="L16" s="503">
        <v>0</v>
      </c>
      <c r="M16" s="135">
        <f t="shared" si="2"/>
        <v>0</v>
      </c>
      <c r="N16" s="504">
        <f>P120*M16</f>
        <v>0</v>
      </c>
      <c r="O16" s="162"/>
      <c r="P16" s="503">
        <v>0</v>
      </c>
      <c r="Q16" s="135">
        <f t="shared" si="3"/>
        <v>0</v>
      </c>
      <c r="R16" s="504">
        <f>T120*Q16</f>
        <v>0</v>
      </c>
      <c r="S16" s="162"/>
      <c r="T16" s="503">
        <v>0</v>
      </c>
      <c r="U16" s="135">
        <f t="shared" si="4"/>
        <v>0</v>
      </c>
      <c r="V16" s="505">
        <f>X120*U16</f>
        <v>0</v>
      </c>
      <c r="W16" s="507"/>
      <c r="X16" s="506">
        <f t="shared" si="6"/>
        <v>0</v>
      </c>
      <c r="Y16" s="360">
        <v>6013</v>
      </c>
    </row>
    <row r="17" spans="1:25">
      <c r="B17" s="304" t="s">
        <v>31</v>
      </c>
      <c r="C17" s="339"/>
      <c r="D17" s="617">
        <v>0</v>
      </c>
      <c r="E17" s="135">
        <f t="shared" si="0"/>
        <v>0</v>
      </c>
      <c r="F17" s="502">
        <f>H121*E17</f>
        <v>0</v>
      </c>
      <c r="G17" s="162"/>
      <c r="H17" s="619">
        <v>0</v>
      </c>
      <c r="I17" s="135">
        <f t="shared" si="1"/>
        <v>0</v>
      </c>
      <c r="J17" s="502">
        <f>L121*I17</f>
        <v>0</v>
      </c>
      <c r="K17" s="162"/>
      <c r="L17" s="619">
        <v>0</v>
      </c>
      <c r="M17" s="135">
        <f t="shared" si="2"/>
        <v>0</v>
      </c>
      <c r="N17" s="502">
        <f>P121*M17</f>
        <v>0</v>
      </c>
      <c r="O17" s="162"/>
      <c r="P17" s="619">
        <v>0</v>
      </c>
      <c r="Q17" s="135">
        <f t="shared" si="3"/>
        <v>0</v>
      </c>
      <c r="R17" s="504">
        <f>T121*Q17</f>
        <v>0</v>
      </c>
      <c r="S17" s="162"/>
      <c r="T17" s="619">
        <v>0</v>
      </c>
      <c r="U17" s="135">
        <f t="shared" si="4"/>
        <v>0</v>
      </c>
      <c r="V17" s="505">
        <f>X121*U17</f>
        <v>0</v>
      </c>
      <c r="W17" s="508"/>
      <c r="X17" s="506">
        <f t="shared" ref="X17:X24" si="7">F17+J17+N17+R17+V17</f>
        <v>0</v>
      </c>
      <c r="Y17" s="360"/>
    </row>
    <row r="18" spans="1:25">
      <c r="B18" s="468" t="s">
        <v>32</v>
      </c>
      <c r="C18" s="459"/>
      <c r="D18" s="501">
        <v>0</v>
      </c>
      <c r="E18" s="135">
        <f t="shared" si="0"/>
        <v>0</v>
      </c>
      <c r="F18" s="502">
        <f>H121*E18</f>
        <v>0</v>
      </c>
      <c r="G18" s="162"/>
      <c r="H18" s="503">
        <v>0</v>
      </c>
      <c r="I18" s="135">
        <f t="shared" si="1"/>
        <v>0</v>
      </c>
      <c r="J18" s="502">
        <f>L121*I18</f>
        <v>0</v>
      </c>
      <c r="K18" s="162"/>
      <c r="L18" s="503">
        <v>0</v>
      </c>
      <c r="M18" s="135">
        <f t="shared" si="2"/>
        <v>0</v>
      </c>
      <c r="N18" s="504">
        <f>P121*M18</f>
        <v>0</v>
      </c>
      <c r="O18" s="162"/>
      <c r="P18" s="503">
        <v>0</v>
      </c>
      <c r="Q18" s="135">
        <f t="shared" si="3"/>
        <v>0</v>
      </c>
      <c r="R18" s="504">
        <f>T121*Q18</f>
        <v>0</v>
      </c>
      <c r="S18" s="162"/>
      <c r="T18" s="503">
        <v>0</v>
      </c>
      <c r="U18" s="135">
        <f t="shared" si="4"/>
        <v>0</v>
      </c>
      <c r="V18" s="505">
        <f>X121*U18</f>
        <v>0</v>
      </c>
      <c r="W18" s="507"/>
      <c r="X18" s="509">
        <f t="shared" si="7"/>
        <v>0</v>
      </c>
      <c r="Y18" s="361">
        <v>6013</v>
      </c>
    </row>
    <row r="19" spans="1:25">
      <c r="B19" s="304" t="s">
        <v>256</v>
      </c>
      <c r="C19" s="339"/>
      <c r="D19" s="617">
        <v>0</v>
      </c>
      <c r="E19" s="135">
        <f t="shared" ref="E19:E20" si="8">D19/12</f>
        <v>0</v>
      </c>
      <c r="F19" s="502">
        <f>H122*E19</f>
        <v>0</v>
      </c>
      <c r="G19" s="162"/>
      <c r="H19" s="619">
        <v>0</v>
      </c>
      <c r="I19" s="135">
        <f t="shared" ref="I19:I20" si="9">H19/12</f>
        <v>0</v>
      </c>
      <c r="J19" s="502">
        <f>L122*I19</f>
        <v>0</v>
      </c>
      <c r="K19" s="162"/>
      <c r="L19" s="619">
        <v>0</v>
      </c>
      <c r="M19" s="135">
        <f t="shared" ref="M19:M20" si="10">L19/12</f>
        <v>0</v>
      </c>
      <c r="N19" s="502">
        <f>P122*M19</f>
        <v>0</v>
      </c>
      <c r="O19" s="162"/>
      <c r="P19" s="619">
        <v>0</v>
      </c>
      <c r="Q19" s="135">
        <f t="shared" ref="Q19:Q20" si="11">P19/12</f>
        <v>0</v>
      </c>
      <c r="R19" s="502">
        <f>T122*Q19</f>
        <v>0</v>
      </c>
      <c r="S19" s="162"/>
      <c r="T19" s="619">
        <v>0</v>
      </c>
      <c r="U19" s="135">
        <f t="shared" ref="U19:U20" si="12">T19/12</f>
        <v>0</v>
      </c>
      <c r="V19" s="502">
        <f>X122*U19</f>
        <v>0</v>
      </c>
      <c r="W19" s="508"/>
      <c r="X19" s="506">
        <f t="shared" ref="X19:X20" si="13">F19+J19+N19+R19+V19</f>
        <v>0</v>
      </c>
      <c r="Y19" s="360"/>
    </row>
    <row r="20" spans="1:25">
      <c r="B20" s="468" t="s">
        <v>257</v>
      </c>
      <c r="C20" s="459"/>
      <c r="D20" s="501">
        <v>0</v>
      </c>
      <c r="E20" s="135">
        <f t="shared" si="8"/>
        <v>0</v>
      </c>
      <c r="F20" s="502">
        <f>H122*E20</f>
        <v>0</v>
      </c>
      <c r="G20" s="162"/>
      <c r="H20" s="503">
        <v>0</v>
      </c>
      <c r="I20" s="135">
        <f t="shared" si="9"/>
        <v>0</v>
      </c>
      <c r="J20" s="502">
        <f>L122*I20</f>
        <v>0</v>
      </c>
      <c r="K20" s="162"/>
      <c r="L20" s="503">
        <v>0</v>
      </c>
      <c r="M20" s="135">
        <f t="shared" si="10"/>
        <v>0</v>
      </c>
      <c r="N20" s="504">
        <f>P122*M20</f>
        <v>0</v>
      </c>
      <c r="O20" s="162"/>
      <c r="P20" s="503">
        <v>0</v>
      </c>
      <c r="Q20" s="135">
        <f t="shared" si="11"/>
        <v>0</v>
      </c>
      <c r="R20" s="504">
        <f>T122*Q20</f>
        <v>0</v>
      </c>
      <c r="S20" s="162"/>
      <c r="T20" s="503">
        <v>0</v>
      </c>
      <c r="U20" s="135">
        <f t="shared" si="12"/>
        <v>0</v>
      </c>
      <c r="V20" s="504">
        <f>X122*U20</f>
        <v>0</v>
      </c>
      <c r="W20" s="507"/>
      <c r="X20" s="509">
        <f t="shared" si="13"/>
        <v>0</v>
      </c>
      <c r="Y20" s="361">
        <v>6013</v>
      </c>
    </row>
    <row r="21" spans="1:25">
      <c r="B21" s="304" t="s">
        <v>258</v>
      </c>
      <c r="C21" s="339"/>
      <c r="D21" s="617">
        <v>0</v>
      </c>
      <c r="E21" s="135">
        <f t="shared" ref="E21:E22" si="14">D21/12</f>
        <v>0</v>
      </c>
      <c r="F21" s="502">
        <f>H123*E21</f>
        <v>0</v>
      </c>
      <c r="G21" s="162"/>
      <c r="H21" s="619">
        <v>0</v>
      </c>
      <c r="I21" s="135">
        <f t="shared" ref="I21:I22" si="15">H21/12</f>
        <v>0</v>
      </c>
      <c r="J21" s="502">
        <f>L123*I21</f>
        <v>0</v>
      </c>
      <c r="K21" s="162"/>
      <c r="L21" s="619">
        <v>0</v>
      </c>
      <c r="M21" s="135">
        <f t="shared" ref="M21:M22" si="16">L21/12</f>
        <v>0</v>
      </c>
      <c r="N21" s="502">
        <f>P123*M21</f>
        <v>0</v>
      </c>
      <c r="O21" s="162"/>
      <c r="P21" s="619">
        <v>0</v>
      </c>
      <c r="Q21" s="135">
        <f t="shared" ref="Q21:Q22" si="17">P21/12</f>
        <v>0</v>
      </c>
      <c r="R21" s="502">
        <f>T123*Q21</f>
        <v>0</v>
      </c>
      <c r="S21" s="162"/>
      <c r="T21" s="619">
        <v>0</v>
      </c>
      <c r="U21" s="135">
        <f t="shared" ref="U21:U22" si="18">T21/12</f>
        <v>0</v>
      </c>
      <c r="V21" s="502">
        <f>X123*U21</f>
        <v>0</v>
      </c>
      <c r="W21" s="508"/>
      <c r="X21" s="506">
        <f t="shared" ref="X21:X22" si="19">F21+J21+N21+R21+V21</f>
        <v>0</v>
      </c>
      <c r="Y21" s="360"/>
    </row>
    <row r="22" spans="1:25">
      <c r="B22" s="468" t="s">
        <v>259</v>
      </c>
      <c r="C22" s="459"/>
      <c r="D22" s="501">
        <v>0</v>
      </c>
      <c r="E22" s="135">
        <f t="shared" si="14"/>
        <v>0</v>
      </c>
      <c r="F22" s="502">
        <f>H123*E22</f>
        <v>0</v>
      </c>
      <c r="G22" s="162"/>
      <c r="H22" s="503">
        <v>0</v>
      </c>
      <c r="I22" s="135">
        <f t="shared" si="15"/>
        <v>0</v>
      </c>
      <c r="J22" s="502">
        <f>L123*I22</f>
        <v>0</v>
      </c>
      <c r="K22" s="162"/>
      <c r="L22" s="503">
        <v>0</v>
      </c>
      <c r="M22" s="135">
        <f t="shared" si="16"/>
        <v>0</v>
      </c>
      <c r="N22" s="502">
        <f>P123*M22</f>
        <v>0</v>
      </c>
      <c r="O22" s="162"/>
      <c r="P22" s="503">
        <v>0</v>
      </c>
      <c r="Q22" s="135">
        <f t="shared" si="17"/>
        <v>0</v>
      </c>
      <c r="R22" s="502">
        <f>T123*Q22</f>
        <v>0</v>
      </c>
      <c r="S22" s="162"/>
      <c r="T22" s="503">
        <v>0</v>
      </c>
      <c r="U22" s="135">
        <f t="shared" si="18"/>
        <v>0</v>
      </c>
      <c r="V22" s="502">
        <f>X123*U22</f>
        <v>0</v>
      </c>
      <c r="W22" s="507"/>
      <c r="X22" s="509">
        <f t="shared" si="19"/>
        <v>0</v>
      </c>
      <c r="Y22" s="361">
        <v>6013</v>
      </c>
    </row>
    <row r="23" spans="1:25">
      <c r="B23" s="461" t="s">
        <v>33</v>
      </c>
      <c r="C23" s="462"/>
      <c r="D23" s="652">
        <v>0</v>
      </c>
      <c r="E23" s="463">
        <f>D23</f>
        <v>0</v>
      </c>
      <c r="F23" s="510">
        <f>E23*D124</f>
        <v>0</v>
      </c>
      <c r="G23" s="464"/>
      <c r="H23" s="511">
        <v>0</v>
      </c>
      <c r="I23" s="463">
        <f>H23</f>
        <v>0</v>
      </c>
      <c r="J23" s="510">
        <f>I23*L124</f>
        <v>0</v>
      </c>
      <c r="K23" s="464"/>
      <c r="L23" s="511">
        <v>0</v>
      </c>
      <c r="M23" s="463">
        <f>L23</f>
        <v>0</v>
      </c>
      <c r="N23" s="510">
        <f>M23*P124</f>
        <v>0</v>
      </c>
      <c r="O23" s="464"/>
      <c r="P23" s="511">
        <v>0</v>
      </c>
      <c r="Q23" s="463">
        <f>P23</f>
        <v>0</v>
      </c>
      <c r="R23" s="510">
        <f>Q23*T124</f>
        <v>0</v>
      </c>
      <c r="S23" s="464"/>
      <c r="T23" s="511">
        <v>0</v>
      </c>
      <c r="U23" s="463">
        <f>T23</f>
        <v>0</v>
      </c>
      <c r="V23" s="512">
        <f>U23*X124</f>
        <v>0</v>
      </c>
      <c r="W23" s="513"/>
      <c r="X23" s="509">
        <f t="shared" ref="X23" si="20">F23+J23+N23+R23+V23</f>
        <v>0</v>
      </c>
      <c r="Y23" s="458">
        <v>6014</v>
      </c>
    </row>
    <row r="24" spans="1:25">
      <c r="B24" s="461" t="s">
        <v>33</v>
      </c>
      <c r="C24" s="462"/>
      <c r="D24" s="652">
        <v>0</v>
      </c>
      <c r="E24" s="463">
        <f>D24</f>
        <v>0</v>
      </c>
      <c r="F24" s="510">
        <f>E24*D125</f>
        <v>0</v>
      </c>
      <c r="G24" s="464"/>
      <c r="H24" s="511">
        <v>0</v>
      </c>
      <c r="I24" s="463">
        <f>H24</f>
        <v>0</v>
      </c>
      <c r="J24" s="510">
        <f>I24*L125</f>
        <v>0</v>
      </c>
      <c r="K24" s="464"/>
      <c r="L24" s="511">
        <v>0</v>
      </c>
      <c r="M24" s="463">
        <f>L24</f>
        <v>0</v>
      </c>
      <c r="N24" s="510">
        <f>M24*P125</f>
        <v>0</v>
      </c>
      <c r="O24" s="464"/>
      <c r="P24" s="511">
        <v>0</v>
      </c>
      <c r="Q24" s="463">
        <f>P24</f>
        <v>0</v>
      </c>
      <c r="R24" s="510">
        <f>Q24*T125</f>
        <v>0</v>
      </c>
      <c r="S24" s="464"/>
      <c r="T24" s="511">
        <v>0</v>
      </c>
      <c r="U24" s="463">
        <f>T24</f>
        <v>0</v>
      </c>
      <c r="V24" s="512">
        <f>U24*X125</f>
        <v>0</v>
      </c>
      <c r="W24" s="513"/>
      <c r="X24" s="509">
        <f t="shared" si="7"/>
        <v>0</v>
      </c>
      <c r="Y24" s="458">
        <v>6014</v>
      </c>
    </row>
    <row r="25" spans="1:25">
      <c r="B25" s="514"/>
      <c r="C25" s="515"/>
      <c r="D25" s="516"/>
      <c r="E25" s="460"/>
      <c r="F25" s="517"/>
      <c r="G25" s="168"/>
      <c r="H25" s="518"/>
      <c r="I25" s="460"/>
      <c r="J25" s="517"/>
      <c r="K25" s="168"/>
      <c r="L25" s="518"/>
      <c r="M25" s="460"/>
      <c r="N25" s="517"/>
      <c r="O25" s="168"/>
      <c r="P25" s="518"/>
      <c r="Q25" s="460"/>
      <c r="R25" s="517"/>
      <c r="S25" s="168"/>
      <c r="T25" s="518"/>
      <c r="U25" s="460"/>
      <c r="V25" s="519"/>
      <c r="W25" s="508"/>
      <c r="X25" s="520"/>
      <c r="Y25" s="362"/>
    </row>
    <row r="26" spans="1:25">
      <c r="B26" s="68" t="s">
        <v>34</v>
      </c>
      <c r="C26" s="68" t="s">
        <v>26</v>
      </c>
      <c r="D26" s="490"/>
      <c r="E26" s="134"/>
      <c r="F26" s="491"/>
      <c r="G26" s="167"/>
      <c r="H26" s="492"/>
      <c r="I26" s="134"/>
      <c r="J26" s="491"/>
      <c r="K26" s="167"/>
      <c r="L26" s="492"/>
      <c r="M26" s="134"/>
      <c r="N26" s="491"/>
      <c r="O26" s="167"/>
      <c r="P26" s="492"/>
      <c r="Q26" s="134"/>
      <c r="R26" s="491"/>
      <c r="S26" s="167"/>
      <c r="T26" s="492"/>
      <c r="U26" s="134"/>
      <c r="V26" s="495"/>
      <c r="W26" s="131"/>
      <c r="X26" s="496"/>
      <c r="Y26" s="353"/>
    </row>
    <row r="27" spans="1:25">
      <c r="B27" s="147" t="s">
        <v>35</v>
      </c>
      <c r="C27" s="340"/>
      <c r="D27" s="521"/>
      <c r="E27" s="145">
        <f>D27/12</f>
        <v>0</v>
      </c>
      <c r="F27" s="497">
        <f>H126*E27</f>
        <v>0</v>
      </c>
      <c r="G27" s="161"/>
      <c r="H27" s="522">
        <f>D27</f>
        <v>0</v>
      </c>
      <c r="I27" s="145">
        <f>H27/12</f>
        <v>0</v>
      </c>
      <c r="J27" s="498">
        <f>L126*I27</f>
        <v>0</v>
      </c>
      <c r="K27" s="161"/>
      <c r="L27" s="522">
        <f>H27</f>
        <v>0</v>
      </c>
      <c r="M27" s="145">
        <f>L27/12</f>
        <v>0</v>
      </c>
      <c r="N27" s="497">
        <f>P126*M27</f>
        <v>0</v>
      </c>
      <c r="O27" s="161"/>
      <c r="P27" s="522"/>
      <c r="Q27" s="145">
        <f>P27/12</f>
        <v>0</v>
      </c>
      <c r="R27" s="498">
        <f>T126*Q27</f>
        <v>0</v>
      </c>
      <c r="S27" s="161"/>
      <c r="T27" s="522"/>
      <c r="U27" s="145">
        <f>T27/12</f>
        <v>0</v>
      </c>
      <c r="V27" s="499">
        <f>X126*U27</f>
        <v>0</v>
      </c>
      <c r="W27" s="131"/>
      <c r="X27" s="500">
        <f t="shared" ref="X27:X29" si="21">F27+J27+N27+R27+V27</f>
        <v>0</v>
      </c>
      <c r="Y27" s="359"/>
    </row>
    <row r="28" spans="1:25">
      <c r="B28" s="408" t="s">
        <v>36</v>
      </c>
      <c r="C28" s="409"/>
      <c r="D28" s="523"/>
      <c r="E28" s="135">
        <f>D28/12</f>
        <v>0</v>
      </c>
      <c r="F28" s="502">
        <f>H127*E28</f>
        <v>0</v>
      </c>
      <c r="G28" s="162"/>
      <c r="H28" s="524">
        <f>D28</f>
        <v>0</v>
      </c>
      <c r="I28" s="135">
        <f>H28/12</f>
        <v>0</v>
      </c>
      <c r="J28" s="502">
        <f>L127*I28</f>
        <v>0</v>
      </c>
      <c r="K28" s="162"/>
      <c r="L28" s="524">
        <f>H28</f>
        <v>0</v>
      </c>
      <c r="M28" s="135">
        <f>L28/12</f>
        <v>0</v>
      </c>
      <c r="N28" s="502">
        <f>P127*M28</f>
        <v>0</v>
      </c>
      <c r="O28" s="162"/>
      <c r="P28" s="524">
        <f>L28</f>
        <v>0</v>
      </c>
      <c r="Q28" s="135">
        <f>P28/12</f>
        <v>0</v>
      </c>
      <c r="R28" s="502">
        <f>T127*Q28</f>
        <v>0</v>
      </c>
      <c r="S28" s="162"/>
      <c r="T28" s="524">
        <f>P28</f>
        <v>0</v>
      </c>
      <c r="U28" s="135">
        <f>T28/12</f>
        <v>0</v>
      </c>
      <c r="V28" s="505">
        <f>X127*U28</f>
        <v>0</v>
      </c>
      <c r="W28" s="507"/>
      <c r="X28" s="506">
        <f t="shared" ref="X28" si="22">F28+J28+N28+R28+V28</f>
        <v>0</v>
      </c>
      <c r="Y28" s="360"/>
    </row>
    <row r="29" spans="1:25">
      <c r="B29" s="148" t="s">
        <v>37</v>
      </c>
      <c r="C29" s="341"/>
      <c r="D29" s="525"/>
      <c r="E29" s="136">
        <f>D29/12</f>
        <v>0</v>
      </c>
      <c r="F29" s="517">
        <f>H128*E29</f>
        <v>0</v>
      </c>
      <c r="G29" s="163"/>
      <c r="H29" s="526">
        <f>D29</f>
        <v>0</v>
      </c>
      <c r="I29" s="136">
        <f>H29/12</f>
        <v>0</v>
      </c>
      <c r="J29" s="517">
        <f>L128*I29</f>
        <v>0</v>
      </c>
      <c r="K29" s="163"/>
      <c r="L29" s="526">
        <f>H29</f>
        <v>0</v>
      </c>
      <c r="M29" s="136">
        <f>L29/12</f>
        <v>0</v>
      </c>
      <c r="N29" s="517">
        <f>P128*M29</f>
        <v>0</v>
      </c>
      <c r="O29" s="163"/>
      <c r="P29" s="526">
        <f>L29</f>
        <v>0</v>
      </c>
      <c r="Q29" s="136">
        <f>P29/12</f>
        <v>0</v>
      </c>
      <c r="R29" s="517">
        <f>T128*Q29</f>
        <v>0</v>
      </c>
      <c r="S29" s="163"/>
      <c r="T29" s="526">
        <f>P29</f>
        <v>0</v>
      </c>
      <c r="U29" s="136">
        <f>T29/12</f>
        <v>0</v>
      </c>
      <c r="V29" s="519">
        <f>X128*U29</f>
        <v>0</v>
      </c>
      <c r="W29" s="508"/>
      <c r="X29" s="509">
        <f t="shared" si="21"/>
        <v>0</v>
      </c>
      <c r="Y29" s="361"/>
    </row>
    <row r="30" spans="1:25">
      <c r="B30" s="69"/>
      <c r="C30" s="78"/>
      <c r="D30" s="527"/>
      <c r="E30" s="135"/>
      <c r="F30" s="502"/>
      <c r="G30" s="169"/>
      <c r="H30" s="528"/>
      <c r="I30" s="135"/>
      <c r="J30" s="502"/>
      <c r="K30" s="169"/>
      <c r="L30" s="528"/>
      <c r="M30" s="135"/>
      <c r="N30" s="502"/>
      <c r="O30" s="169"/>
      <c r="P30" s="528"/>
      <c r="Q30" s="135"/>
      <c r="R30" s="502"/>
      <c r="S30" s="169"/>
      <c r="T30" s="528"/>
      <c r="U30" s="135"/>
      <c r="V30" s="502"/>
      <c r="W30" s="493"/>
      <c r="X30" s="529"/>
      <c r="Y30" s="362"/>
    </row>
    <row r="31" spans="1:25">
      <c r="A31" s="1" t="s">
        <v>38</v>
      </c>
      <c r="B31" s="51" t="s">
        <v>39</v>
      </c>
      <c r="C31" s="76"/>
      <c r="D31" s="490"/>
      <c r="E31" s="134"/>
      <c r="F31" s="491"/>
      <c r="G31" s="167"/>
      <c r="H31" s="492"/>
      <c r="I31" s="134"/>
      <c r="J31" s="491"/>
      <c r="K31" s="167"/>
      <c r="L31" s="492"/>
      <c r="M31" s="134"/>
      <c r="N31" s="491"/>
      <c r="O31" s="167"/>
      <c r="P31" s="492"/>
      <c r="Q31" s="134"/>
      <c r="R31" s="491"/>
      <c r="S31" s="167"/>
      <c r="T31" s="492"/>
      <c r="U31" s="134"/>
      <c r="V31" s="491"/>
      <c r="W31" s="493"/>
      <c r="X31" s="496"/>
      <c r="Y31" s="353"/>
    </row>
    <row r="32" spans="1:25">
      <c r="B32" s="68" t="s">
        <v>40</v>
      </c>
      <c r="C32" s="59" t="s">
        <v>26</v>
      </c>
      <c r="D32" s="490"/>
      <c r="E32" s="134"/>
      <c r="F32" s="491"/>
      <c r="G32" s="167"/>
      <c r="H32" s="492"/>
      <c r="I32" s="134"/>
      <c r="J32" s="491"/>
      <c r="K32" s="167"/>
      <c r="L32" s="492"/>
      <c r="M32" s="134"/>
      <c r="N32" s="491"/>
      <c r="O32" s="167"/>
      <c r="P32" s="492"/>
      <c r="Q32" s="134"/>
      <c r="R32" s="491"/>
      <c r="S32" s="167"/>
      <c r="T32" s="492"/>
      <c r="U32" s="134"/>
      <c r="V32" s="491"/>
      <c r="W32" s="493"/>
      <c r="X32" s="496"/>
      <c r="Y32" s="353"/>
    </row>
    <row r="33" spans="1:25">
      <c r="B33" s="201" t="s">
        <v>41</v>
      </c>
      <c r="C33" s="342"/>
      <c r="D33" s="530"/>
      <c r="E33" s="135" t="str">
        <f>IF(D33=9,2*9.5/26,IF(D33=4.5,1*9.5/26,IF(D33=3,1*7/26,IF(D33=2,1*4/26,IF(D33=1,1*2/26,IF(D33=0,"0%"))))))</f>
        <v>0%</v>
      </c>
      <c r="F33" s="502">
        <f>H129*E33</f>
        <v>0</v>
      </c>
      <c r="G33" s="162"/>
      <c r="H33" s="531"/>
      <c r="I33" s="135" t="str">
        <f t="shared" ref="I33:I36" si="23">IF(H33=9,2*9.5/26,IF(H33=4.5,1*9.5/26,IF(H33=3,1*7/26,IF(H33=2.25,1*4.75/26,IF(H33=2,1*4/26,IF(H33=1,1*2/26,IF(H33=0,"0%")))))))</f>
        <v>0%</v>
      </c>
      <c r="J33" s="502">
        <f>L129*I33</f>
        <v>0</v>
      </c>
      <c r="K33" s="162"/>
      <c r="L33" s="531"/>
      <c r="M33" s="135" t="str">
        <f t="shared" ref="M33:M36" si="24">IF(L33=9,2*9.5/26,IF(L33=4.5,1*9.5/26,IF(L33=3,1*7/26,IF(L33=2.25,1*4.75/26,IF(L33=2,1*4/26,IF(L33=1,1*2/26,IF(L33=0,"0%")))))))</f>
        <v>0%</v>
      </c>
      <c r="N33" s="502">
        <f>P129*M33</f>
        <v>0</v>
      </c>
      <c r="O33" s="162"/>
      <c r="P33" s="531"/>
      <c r="Q33" s="135" t="str">
        <f t="shared" ref="Q33:Q36" si="25">IF(P33=9,2*9.5/26,IF(P33=4.5,1*9.5/26,IF(P33=3,1*7/26,IF(P33=2.25,1*4.75/26,IF(P33=2,1*4/26,IF(P33=1,1*2/26,IF(P33=0,"0%")))))))</f>
        <v>0%</v>
      </c>
      <c r="R33" s="502">
        <f>T129*Q33</f>
        <v>0</v>
      </c>
      <c r="S33" s="162"/>
      <c r="T33" s="531"/>
      <c r="U33" s="135" t="str">
        <f t="shared" ref="U33:U36" si="26">IF(T33=9,2*9.5/26,IF(T33=4.5,1*9.5/26,IF(T33=3,1*7/26,IF(T33=2.25,1*4.75/26,IF(T33=2,1*4/26,IF(T33=1,1*2/26,IF(T33=0,"0%")))))))</f>
        <v>0%</v>
      </c>
      <c r="V33" s="505">
        <f>X129*U33</f>
        <v>0</v>
      </c>
      <c r="W33" s="131"/>
      <c r="X33" s="500">
        <f t="shared" ref="X33:X36" si="27">F33+J33+N33+R33+V33</f>
        <v>0</v>
      </c>
      <c r="Y33" s="363">
        <v>6055</v>
      </c>
    </row>
    <row r="34" spans="1:25">
      <c r="B34" s="609" t="s">
        <v>42</v>
      </c>
      <c r="C34" s="343"/>
      <c r="D34" s="530"/>
      <c r="E34" s="135" t="str">
        <f>IF(D34=9,2*9.5/26,IF(D34=4.5,1*9.5/26,IF(D34=3,1*7/26,IF(D34=2,1*4/26,IF(D34=1,1*2/26,IF(D34=0,"0%"))))))</f>
        <v>0%</v>
      </c>
      <c r="F34" s="502">
        <f>H129*E34</f>
        <v>0</v>
      </c>
      <c r="G34" s="162"/>
      <c r="H34" s="531"/>
      <c r="I34" s="135" t="str">
        <f>IF(H34=9,2*9.5/26,IF(H34=4.5,1*9.5/26,IF(H34=3,1*7/26,IF(H34=2.25,1*4.75/26,IF(H34=2,1*4/26,IF(H34=1,1*2/26,IF(H34=0,"0%")))))))</f>
        <v>0%</v>
      </c>
      <c r="J34" s="502">
        <f>L129*I34</f>
        <v>0</v>
      </c>
      <c r="K34" s="162"/>
      <c r="L34" s="531"/>
      <c r="M34" s="135" t="str">
        <f>IF(L34=9,2*9.5/26,IF(L34=4.5,1*9.5/26,IF(L34=3,1*7/26,IF(L34=2.25,1*4.75/26,IF(L34=2,1*4/26,IF(L34=1,1*2/26,IF(L34=0,"0%")))))))</f>
        <v>0%</v>
      </c>
      <c r="N34" s="502">
        <f>P129*M34</f>
        <v>0</v>
      </c>
      <c r="O34" s="162"/>
      <c r="P34" s="531"/>
      <c r="Q34" s="135" t="str">
        <f>IF(P34=9,2*9.5/26,IF(P34=4.5,1*9.5/26,IF(P34=3,1*7/26,IF(P34=2.25,1*4.75/26,IF(P34=2,1*4/26,IF(P34=1,1*2/26,IF(P34=0,"0%")))))))</f>
        <v>0%</v>
      </c>
      <c r="R34" s="502">
        <f>T129*Q34</f>
        <v>0</v>
      </c>
      <c r="S34" s="162"/>
      <c r="T34" s="531"/>
      <c r="U34" s="135" t="str">
        <f>IF(T34=9,2*9.5/26,IF(T34=4.5,1*9.5/26,IF(T34=3,1*7/26,IF(T34=2.25,1*4.75/26,IF(T34=2,1*4/26,IF(T34=1,1*2/26,IF(T34=0,"0%")))))))</f>
        <v>0%</v>
      </c>
      <c r="V34" s="505">
        <f>X129*U34</f>
        <v>0</v>
      </c>
      <c r="W34" s="131"/>
      <c r="X34" s="506">
        <f>F34+J34+N34+R34+V34</f>
        <v>0</v>
      </c>
      <c r="Y34" s="363">
        <v>6060</v>
      </c>
    </row>
    <row r="35" spans="1:25">
      <c r="B35" s="202" t="s">
        <v>43</v>
      </c>
      <c r="C35" s="343"/>
      <c r="D35" s="530"/>
      <c r="E35" s="135" t="str">
        <f>IF(D35=9,2*9.5/26,IF(D35=4.5,1*9.5/26,IF(D35=3,1*7/26,IF(D35=2.25,1*4.75/26,IF(D35=2,1*4/26,IF(D35=1,1*2/26,IF(D35=0,"0%")))))))</f>
        <v>0%</v>
      </c>
      <c r="F35" s="502">
        <f>H129*E35</f>
        <v>0</v>
      </c>
      <c r="G35" s="162"/>
      <c r="H35" s="531"/>
      <c r="I35" s="135" t="str">
        <f t="shared" si="23"/>
        <v>0%</v>
      </c>
      <c r="J35" s="502">
        <f>L129*I35</f>
        <v>0</v>
      </c>
      <c r="K35" s="162"/>
      <c r="L35" s="531"/>
      <c r="M35" s="135" t="str">
        <f t="shared" si="24"/>
        <v>0%</v>
      </c>
      <c r="N35" s="502">
        <f>P129*M35</f>
        <v>0</v>
      </c>
      <c r="O35" s="162"/>
      <c r="P35" s="531"/>
      <c r="Q35" s="135" t="str">
        <f t="shared" si="25"/>
        <v>0%</v>
      </c>
      <c r="R35" s="502">
        <f>T129*Q35</f>
        <v>0</v>
      </c>
      <c r="S35" s="162"/>
      <c r="T35" s="531"/>
      <c r="U35" s="135" t="str">
        <f t="shared" si="26"/>
        <v>0%</v>
      </c>
      <c r="V35" s="505">
        <f>X129*U35</f>
        <v>0</v>
      </c>
      <c r="W35" s="131"/>
      <c r="X35" s="506">
        <f t="shared" si="27"/>
        <v>0</v>
      </c>
      <c r="Y35" s="363">
        <v>6055</v>
      </c>
    </row>
    <row r="36" spans="1:25">
      <c r="B36" s="610" t="s">
        <v>44</v>
      </c>
      <c r="C36" s="344"/>
      <c r="D36" s="532"/>
      <c r="E36" s="136" t="str">
        <f t="shared" ref="E36" si="28">IF(D36=9,2*9.5/26,IF(D36=4.5,1*9.5/26,IF(D36=3,1*7/26,IF(D36=2,1*4/26,IF(D36=1,1*2/26,IF(D36=0,"0%"))))))</f>
        <v>0%</v>
      </c>
      <c r="F36" s="517">
        <f>H129*E36</f>
        <v>0</v>
      </c>
      <c r="G36" s="163"/>
      <c r="H36" s="533"/>
      <c r="I36" s="136" t="str">
        <f t="shared" si="23"/>
        <v>0%</v>
      </c>
      <c r="J36" s="534">
        <f>L129*I36</f>
        <v>0</v>
      </c>
      <c r="K36" s="163"/>
      <c r="L36" s="533"/>
      <c r="M36" s="136" t="str">
        <f t="shared" si="24"/>
        <v>0%</v>
      </c>
      <c r="N36" s="534">
        <f>P129*M36</f>
        <v>0</v>
      </c>
      <c r="O36" s="163"/>
      <c r="P36" s="533"/>
      <c r="Q36" s="136" t="str">
        <f t="shared" si="25"/>
        <v>0%</v>
      </c>
      <c r="R36" s="502">
        <f>T129*Q36</f>
        <v>0</v>
      </c>
      <c r="S36" s="163"/>
      <c r="T36" s="533"/>
      <c r="U36" s="136" t="str">
        <f t="shared" si="26"/>
        <v>0%</v>
      </c>
      <c r="V36" s="519">
        <f>X129*U36</f>
        <v>0</v>
      </c>
      <c r="W36" s="131"/>
      <c r="X36" s="509">
        <f t="shared" si="27"/>
        <v>0</v>
      </c>
      <c r="Y36" s="363">
        <v>6060</v>
      </c>
    </row>
    <row r="37" spans="1:25">
      <c r="B37" s="11"/>
      <c r="C37" s="79"/>
      <c r="D37" s="535"/>
      <c r="E37" s="38"/>
      <c r="F37" s="536"/>
      <c r="G37" s="168"/>
      <c r="H37" s="537"/>
      <c r="I37" s="43"/>
      <c r="J37" s="536"/>
      <c r="K37" s="168"/>
      <c r="L37" s="537"/>
      <c r="M37" s="43"/>
      <c r="N37" s="538"/>
      <c r="O37" s="168"/>
      <c r="P37" s="537"/>
      <c r="Q37" s="43"/>
      <c r="R37" s="538"/>
      <c r="S37" s="168"/>
      <c r="T37" s="537"/>
      <c r="U37" s="43"/>
      <c r="V37" s="539"/>
      <c r="W37" s="131"/>
      <c r="X37" s="520"/>
      <c r="Y37" s="364"/>
    </row>
    <row r="38" spans="1:25" ht="25.5">
      <c r="B38" s="52" t="s">
        <v>45</v>
      </c>
      <c r="C38" s="86" t="s">
        <v>46</v>
      </c>
      <c r="D38" s="205" t="s">
        <v>47</v>
      </c>
      <c r="E38" s="53" t="s">
        <v>48</v>
      </c>
      <c r="F38" s="70" t="s">
        <v>49</v>
      </c>
      <c r="G38" s="306" t="s">
        <v>50</v>
      </c>
      <c r="H38" s="205" t="s">
        <v>47</v>
      </c>
      <c r="I38" s="53" t="s">
        <v>48</v>
      </c>
      <c r="J38" s="70" t="s">
        <v>49</v>
      </c>
      <c r="K38" s="306" t="s">
        <v>50</v>
      </c>
      <c r="L38" s="205" t="s">
        <v>47</v>
      </c>
      <c r="M38" s="53" t="s">
        <v>48</v>
      </c>
      <c r="N38" s="70" t="s">
        <v>49</v>
      </c>
      <c r="O38" s="306" t="s">
        <v>50</v>
      </c>
      <c r="P38" s="205" t="s">
        <v>47</v>
      </c>
      <c r="Q38" s="53" t="s">
        <v>48</v>
      </c>
      <c r="R38" s="70" t="s">
        <v>49</v>
      </c>
      <c r="S38" s="306" t="s">
        <v>50</v>
      </c>
      <c r="T38" s="205" t="s">
        <v>47</v>
      </c>
      <c r="U38" s="53" t="s">
        <v>48</v>
      </c>
      <c r="V38" s="307" t="s">
        <v>49</v>
      </c>
      <c r="W38" s="131"/>
      <c r="X38" s="308"/>
      <c r="Y38" s="365"/>
    </row>
    <row r="39" spans="1:25">
      <c r="B39" s="201" t="s">
        <v>51</v>
      </c>
      <c r="C39" s="203"/>
      <c r="D39" s="540"/>
      <c r="E39" s="206"/>
      <c r="F39" s="541">
        <f>C39*D39*E39*F130</f>
        <v>0</v>
      </c>
      <c r="G39" s="204"/>
      <c r="H39" s="542"/>
      <c r="I39" s="345"/>
      <c r="J39" s="502">
        <f>G39*H39*I39*J130</f>
        <v>0</v>
      </c>
      <c r="K39" s="204"/>
      <c r="L39" s="542"/>
      <c r="M39" s="345"/>
      <c r="N39" s="502">
        <f>K39*L39*M39*N130</f>
        <v>0</v>
      </c>
      <c r="O39" s="204"/>
      <c r="P39" s="542"/>
      <c r="Q39" s="345"/>
      <c r="R39" s="502">
        <f>O39*P39*Q39*R130</f>
        <v>0</v>
      </c>
      <c r="S39" s="204"/>
      <c r="T39" s="542"/>
      <c r="U39" s="345"/>
      <c r="V39" s="502">
        <f>S39*T39*U39*V130</f>
        <v>0</v>
      </c>
      <c r="W39" s="543"/>
      <c r="X39" s="500">
        <f t="shared" ref="X39" si="29">F39+J39+N39+R39+V39</f>
        <v>0</v>
      </c>
      <c r="Y39" s="363">
        <v>6060</v>
      </c>
    </row>
    <row r="40" spans="1:25">
      <c r="B40" s="202" t="s">
        <v>52</v>
      </c>
      <c r="C40" s="204"/>
      <c r="D40" s="542"/>
      <c r="E40" s="207"/>
      <c r="F40" s="544">
        <f>C40*D40*E40*F130</f>
        <v>0</v>
      </c>
      <c r="G40" s="204"/>
      <c r="H40" s="542"/>
      <c r="I40" s="345"/>
      <c r="J40" s="502">
        <f>G40*H40*I40*J130</f>
        <v>0</v>
      </c>
      <c r="K40" s="204"/>
      <c r="L40" s="542"/>
      <c r="M40" s="345"/>
      <c r="N40" s="502">
        <f>K40*L40*M40*N130</f>
        <v>0</v>
      </c>
      <c r="O40" s="204"/>
      <c r="P40" s="542"/>
      <c r="Q40" s="345"/>
      <c r="R40" s="502">
        <f>O40*P40*Q40*R130</f>
        <v>0</v>
      </c>
      <c r="S40" s="204"/>
      <c r="T40" s="542"/>
      <c r="U40" s="345"/>
      <c r="V40" s="502">
        <f>S40*T40*U40*V130</f>
        <v>0</v>
      </c>
      <c r="W40" s="493"/>
      <c r="X40" s="506">
        <f t="shared" ref="X40" si="30">F40+J40+N40+R40+V40</f>
        <v>0</v>
      </c>
      <c r="Y40" s="363">
        <v>6060</v>
      </c>
    </row>
    <row r="41" spans="1:25">
      <c r="B41" s="199" t="s">
        <v>53</v>
      </c>
      <c r="C41" s="149"/>
      <c r="D41" s="545"/>
      <c r="E41" s="208"/>
      <c r="F41" s="544">
        <f>C41*D41*E41*F131</f>
        <v>0</v>
      </c>
      <c r="G41" s="149"/>
      <c r="H41" s="545"/>
      <c r="I41" s="346"/>
      <c r="J41" s="502">
        <f>G41*H41*I41*J131</f>
        <v>0</v>
      </c>
      <c r="K41" s="149"/>
      <c r="L41" s="545"/>
      <c r="M41" s="346"/>
      <c r="N41" s="502">
        <f>K41*L41*M41*N131</f>
        <v>0</v>
      </c>
      <c r="O41" s="149"/>
      <c r="P41" s="545"/>
      <c r="Q41" s="346"/>
      <c r="R41" s="502">
        <f>O41*P41*Q41*R131</f>
        <v>0</v>
      </c>
      <c r="S41" s="149"/>
      <c r="T41" s="545"/>
      <c r="U41" s="346"/>
      <c r="V41" s="502">
        <f>S41*T41*U41*V131</f>
        <v>0</v>
      </c>
      <c r="W41" s="493"/>
      <c r="X41" s="506">
        <f t="shared" ref="X41:X46" si="31">F41+J41+N41+R41+V41</f>
        <v>0</v>
      </c>
      <c r="Y41" s="363">
        <v>6061</v>
      </c>
    </row>
    <row r="42" spans="1:25">
      <c r="B42" s="199" t="s">
        <v>54</v>
      </c>
      <c r="C42" s="149"/>
      <c r="D42" s="545"/>
      <c r="E42" s="208"/>
      <c r="F42" s="544">
        <f>C42*D42*E42*F131</f>
        <v>0</v>
      </c>
      <c r="G42" s="149"/>
      <c r="H42" s="545"/>
      <c r="I42" s="346"/>
      <c r="J42" s="502">
        <f>G42*H42*I42*J131</f>
        <v>0</v>
      </c>
      <c r="K42" s="149"/>
      <c r="L42" s="545"/>
      <c r="M42" s="346"/>
      <c r="N42" s="502">
        <f>K42*L42*M42*N131</f>
        <v>0</v>
      </c>
      <c r="O42" s="149"/>
      <c r="P42" s="545"/>
      <c r="Q42" s="346"/>
      <c r="R42" s="502">
        <f>O42*P42*Q42*R131</f>
        <v>0</v>
      </c>
      <c r="S42" s="149"/>
      <c r="T42" s="545"/>
      <c r="U42" s="346"/>
      <c r="V42" s="502">
        <f>S42*T42*U42*V131</f>
        <v>0</v>
      </c>
      <c r="W42" s="493"/>
      <c r="X42" s="506">
        <f t="shared" si="31"/>
        <v>0</v>
      </c>
      <c r="Y42" s="363">
        <v>6061</v>
      </c>
    </row>
    <row r="43" spans="1:25">
      <c r="B43" s="200" t="s">
        <v>55</v>
      </c>
      <c r="C43" s="150"/>
      <c r="D43" s="546"/>
      <c r="E43" s="209"/>
      <c r="F43" s="544">
        <f>C43*D43*E43*F132</f>
        <v>0</v>
      </c>
      <c r="G43" s="150"/>
      <c r="H43" s="546"/>
      <c r="I43" s="347"/>
      <c r="J43" s="502">
        <f>G43*H43*I43*J132</f>
        <v>0</v>
      </c>
      <c r="K43" s="150"/>
      <c r="L43" s="546"/>
      <c r="M43" s="347"/>
      <c r="N43" s="502">
        <f>K43*L43*M43*N132</f>
        <v>0</v>
      </c>
      <c r="O43" s="150"/>
      <c r="P43" s="546"/>
      <c r="Q43" s="347"/>
      <c r="R43" s="502">
        <f>O43*P43*Q43*R132</f>
        <v>0</v>
      </c>
      <c r="S43" s="150"/>
      <c r="T43" s="546"/>
      <c r="U43" s="347"/>
      <c r="V43" s="502">
        <f>S43*T43*U43*V132</f>
        <v>0</v>
      </c>
      <c r="W43" s="493"/>
      <c r="X43" s="506">
        <f t="shared" si="31"/>
        <v>0</v>
      </c>
      <c r="Y43" s="363">
        <v>6053</v>
      </c>
    </row>
    <row r="44" spans="1:25">
      <c r="B44" s="200" t="s">
        <v>56</v>
      </c>
      <c r="C44" s="150"/>
      <c r="D44" s="546"/>
      <c r="E44" s="209"/>
      <c r="F44" s="544">
        <f>C44*D44*E44*F132</f>
        <v>0</v>
      </c>
      <c r="G44" s="150"/>
      <c r="H44" s="546"/>
      <c r="I44" s="347"/>
      <c r="J44" s="544">
        <f>G44*H44*I44*J132</f>
        <v>0</v>
      </c>
      <c r="K44" s="150"/>
      <c r="L44" s="546"/>
      <c r="M44" s="347"/>
      <c r="N44" s="544">
        <f>K44*L44*M44*N132</f>
        <v>0</v>
      </c>
      <c r="O44" s="150"/>
      <c r="P44" s="546"/>
      <c r="Q44" s="347"/>
      <c r="R44" s="544">
        <f>O44*P44*Q44*R132</f>
        <v>0</v>
      </c>
      <c r="S44" s="150"/>
      <c r="T44" s="546"/>
      <c r="U44" s="347"/>
      <c r="V44" s="502">
        <f>S44*T44*U44*V132</f>
        <v>0</v>
      </c>
      <c r="W44" s="493"/>
      <c r="X44" s="506">
        <f t="shared" ref="X44" si="32">F44+J44+N44+R44+V44</f>
        <v>0</v>
      </c>
      <c r="Y44" s="363">
        <v>6057</v>
      </c>
    </row>
    <row r="45" spans="1:25">
      <c r="B45" s="408" t="s">
        <v>254</v>
      </c>
      <c r="C45" s="469"/>
      <c r="D45" s="547"/>
      <c r="E45" s="470"/>
      <c r="F45" s="544">
        <f>C45*D45*E45*F133</f>
        <v>0</v>
      </c>
      <c r="G45" s="469"/>
      <c r="H45" s="547"/>
      <c r="I45" s="471"/>
      <c r="J45" s="544">
        <f>G45*H45*I45*J133</f>
        <v>0</v>
      </c>
      <c r="K45" s="469"/>
      <c r="L45" s="547"/>
      <c r="M45" s="471"/>
      <c r="N45" s="544">
        <f>K45*L45*M45*N133</f>
        <v>0</v>
      </c>
      <c r="O45" s="469"/>
      <c r="P45" s="547"/>
      <c r="Q45" s="471"/>
      <c r="R45" s="544">
        <f>O45*P45*Q45*R133</f>
        <v>0</v>
      </c>
      <c r="S45" s="469"/>
      <c r="T45" s="547"/>
      <c r="U45" s="471"/>
      <c r="V45" s="502">
        <f>S45*T45*U45*V133</f>
        <v>0</v>
      </c>
      <c r="W45" s="548"/>
      <c r="X45" s="506">
        <f>F45+J45+N45+R45+V45</f>
        <v>0</v>
      </c>
      <c r="Y45" s="360"/>
    </row>
    <row r="46" spans="1:25">
      <c r="B46" s="148" t="s">
        <v>57</v>
      </c>
      <c r="C46" s="274"/>
      <c r="D46" s="549"/>
      <c r="E46" s="275"/>
      <c r="F46" s="550">
        <f>C46*D46*E46*F134</f>
        <v>0</v>
      </c>
      <c r="G46" s="274"/>
      <c r="H46" s="549"/>
      <c r="I46" s="348"/>
      <c r="J46" s="550">
        <f>G46*H46*I46*J134</f>
        <v>0</v>
      </c>
      <c r="K46" s="274"/>
      <c r="L46" s="549"/>
      <c r="M46" s="348"/>
      <c r="N46" s="550">
        <f>K46*L46*M46*N134</f>
        <v>0</v>
      </c>
      <c r="O46" s="274"/>
      <c r="P46" s="549"/>
      <c r="Q46" s="348"/>
      <c r="R46" s="550">
        <f>O46*P46*Q46*R134</f>
        <v>0</v>
      </c>
      <c r="S46" s="274"/>
      <c r="T46" s="549"/>
      <c r="U46" s="348"/>
      <c r="V46" s="517">
        <f>S46*T46*U46*V134</f>
        <v>0</v>
      </c>
      <c r="W46" s="543"/>
      <c r="X46" s="509">
        <f t="shared" si="31"/>
        <v>0</v>
      </c>
      <c r="Y46" s="361"/>
    </row>
    <row r="47" spans="1:25">
      <c r="B47" s="11"/>
      <c r="C47" s="79"/>
      <c r="D47" s="229"/>
      <c r="E47" s="146"/>
      <c r="F47" s="551"/>
      <c r="G47" s="154"/>
      <c r="H47" s="229"/>
      <c r="I47" s="146"/>
      <c r="J47" s="510"/>
      <c r="K47" s="176"/>
      <c r="L47" s="229"/>
      <c r="M47" s="146"/>
      <c r="N47" s="510"/>
      <c r="O47" s="176"/>
      <c r="P47" s="229"/>
      <c r="Q47" s="146"/>
      <c r="R47" s="510"/>
      <c r="S47" s="176"/>
      <c r="T47" s="229"/>
      <c r="U47" s="146"/>
      <c r="V47" s="510"/>
      <c r="W47" s="493"/>
      <c r="X47" s="520"/>
      <c r="Y47" s="362"/>
    </row>
    <row r="48" spans="1:25" s="19" customFormat="1" ht="18.75" customHeight="1" thickBot="1">
      <c r="A48" s="16"/>
      <c r="B48" s="30" t="s">
        <v>58</v>
      </c>
      <c r="C48" s="80"/>
      <c r="D48" s="151"/>
      <c r="E48" s="177"/>
      <c r="F48" s="151">
        <f>SUM(F13:F46)</f>
        <v>0</v>
      </c>
      <c r="G48" s="170"/>
      <c r="H48" s="151"/>
      <c r="I48" s="177"/>
      <c r="J48" s="151">
        <f>SUM(J13:J46)</f>
        <v>0</v>
      </c>
      <c r="K48" s="170"/>
      <c r="L48" s="151"/>
      <c r="M48" s="177"/>
      <c r="N48" s="151">
        <f>SUM(N13:N46)</f>
        <v>0</v>
      </c>
      <c r="O48" s="170"/>
      <c r="P48" s="151"/>
      <c r="Q48" s="177"/>
      <c r="R48" s="151">
        <f>SUM(R13:R46)</f>
        <v>0</v>
      </c>
      <c r="S48" s="170"/>
      <c r="T48" s="151"/>
      <c r="U48" s="177"/>
      <c r="V48" s="17">
        <f>SUM(V13:V46)</f>
        <v>0</v>
      </c>
      <c r="W48" s="31"/>
      <c r="X48" s="18">
        <f>F48+J48+N48+R48+V48</f>
        <v>0</v>
      </c>
      <c r="Y48" s="378">
        <f>SUM(X13:X46)</f>
        <v>0</v>
      </c>
    </row>
    <row r="49" spans="1:25">
      <c r="B49" s="552"/>
      <c r="C49" s="552"/>
      <c r="D49" s="553"/>
      <c r="E49" s="39"/>
      <c r="F49" s="554"/>
      <c r="G49" s="412"/>
      <c r="H49" s="553"/>
      <c r="I49" s="39"/>
      <c r="J49" s="554"/>
      <c r="K49" s="412"/>
      <c r="L49" s="553"/>
      <c r="M49" s="39"/>
      <c r="N49" s="554"/>
      <c r="O49" s="412"/>
      <c r="P49" s="553"/>
      <c r="Q49" s="39"/>
      <c r="R49" s="554"/>
      <c r="S49" s="412"/>
      <c r="T49" s="553"/>
      <c r="U49" s="39"/>
      <c r="V49" s="554"/>
      <c r="W49" s="555"/>
      <c r="X49" s="556"/>
      <c r="Y49" s="366"/>
    </row>
    <row r="50" spans="1:25" ht="18" customHeight="1" thickBot="1">
      <c r="A50" s="1" t="s">
        <v>59</v>
      </c>
      <c r="B50" s="279" t="s">
        <v>60</v>
      </c>
      <c r="C50" s="280"/>
      <c r="D50" s="557"/>
      <c r="E50" s="216"/>
      <c r="F50" s="558"/>
      <c r="G50" s="281"/>
      <c r="H50" s="557"/>
      <c r="I50" s="216"/>
      <c r="J50" s="558"/>
      <c r="K50" s="281"/>
      <c r="L50" s="557"/>
      <c r="M50" s="216"/>
      <c r="N50" s="558"/>
      <c r="O50" s="281"/>
      <c r="P50" s="557"/>
      <c r="Q50" s="216"/>
      <c r="R50" s="558"/>
      <c r="S50" s="281"/>
      <c r="T50" s="557"/>
      <c r="U50" s="216"/>
      <c r="V50" s="558"/>
      <c r="W50" s="559"/>
      <c r="X50" s="560"/>
      <c r="Y50" s="367"/>
    </row>
    <row r="51" spans="1:25">
      <c r="B51" s="171" t="s">
        <v>61</v>
      </c>
      <c r="C51" s="171"/>
      <c r="D51" s="179">
        <v>0.45900000000000002</v>
      </c>
      <c r="E51" s="180"/>
      <c r="F51" s="561">
        <f>F13*D51</f>
        <v>0</v>
      </c>
      <c r="G51" s="191"/>
      <c r="H51" s="183">
        <f>D51</f>
        <v>0.45900000000000002</v>
      </c>
      <c r="I51" s="180"/>
      <c r="J51" s="561">
        <f>J13*H51</f>
        <v>0</v>
      </c>
      <c r="K51" s="191"/>
      <c r="L51" s="179">
        <f>D51</f>
        <v>0.45900000000000002</v>
      </c>
      <c r="M51" s="180"/>
      <c r="N51" s="561">
        <f>N13*L51</f>
        <v>0</v>
      </c>
      <c r="O51" s="191"/>
      <c r="P51" s="179">
        <f>D51</f>
        <v>0.45900000000000002</v>
      </c>
      <c r="Q51" s="180"/>
      <c r="R51" s="561">
        <f>R13*P51</f>
        <v>0</v>
      </c>
      <c r="S51" s="191"/>
      <c r="T51" s="179">
        <f>D51</f>
        <v>0.45900000000000002</v>
      </c>
      <c r="U51" s="180"/>
      <c r="V51" s="561">
        <f>V13*T51</f>
        <v>0</v>
      </c>
      <c r="W51" s="562"/>
      <c r="X51" s="563">
        <f t="shared" ref="X51:X61" si="33">F51+J51+N51+R51+V51</f>
        <v>0</v>
      </c>
      <c r="Y51" s="709"/>
    </row>
    <row r="52" spans="1:25">
      <c r="B52" s="172" t="s">
        <v>62</v>
      </c>
      <c r="C52" s="172"/>
      <c r="D52" s="183">
        <v>0.45900000000000002</v>
      </c>
      <c r="E52" s="182"/>
      <c r="F52" s="502">
        <f>F15*D52</f>
        <v>0</v>
      </c>
      <c r="G52" s="169"/>
      <c r="H52" s="183">
        <f t="shared" ref="H52:H53" si="34">D52</f>
        <v>0.45900000000000002</v>
      </c>
      <c r="I52" s="182"/>
      <c r="J52" s="502">
        <f>J15*H52</f>
        <v>0</v>
      </c>
      <c r="K52" s="169"/>
      <c r="L52" s="183">
        <f t="shared" ref="L52:L53" si="35">D52</f>
        <v>0.45900000000000002</v>
      </c>
      <c r="M52" s="182"/>
      <c r="N52" s="502">
        <f>N15*L52</f>
        <v>0</v>
      </c>
      <c r="O52" s="169"/>
      <c r="P52" s="183">
        <f t="shared" ref="P52:P53" si="36">D52</f>
        <v>0.45900000000000002</v>
      </c>
      <c r="Q52" s="182"/>
      <c r="R52" s="502">
        <f>R15*P52</f>
        <v>0</v>
      </c>
      <c r="S52" s="169"/>
      <c r="T52" s="183">
        <f t="shared" ref="T52:T53" si="37">D52</f>
        <v>0.45900000000000002</v>
      </c>
      <c r="U52" s="182"/>
      <c r="V52" s="502">
        <f>V15*T52</f>
        <v>0</v>
      </c>
      <c r="W52" s="564"/>
      <c r="X52" s="565">
        <f t="shared" ref="X52" si="38">F52+J52+N52+R52+V52</f>
        <v>0</v>
      </c>
      <c r="Y52" s="360"/>
    </row>
    <row r="53" spans="1:25">
      <c r="B53" s="172" t="s">
        <v>63</v>
      </c>
      <c r="C53" s="172"/>
      <c r="D53" s="183">
        <v>0.45900000000000002</v>
      </c>
      <c r="E53" s="182"/>
      <c r="F53" s="502">
        <f>F17*D53</f>
        <v>0</v>
      </c>
      <c r="G53" s="169"/>
      <c r="H53" s="183">
        <f t="shared" si="34"/>
        <v>0.45900000000000002</v>
      </c>
      <c r="I53" s="182"/>
      <c r="J53" s="502">
        <f>J17*H53</f>
        <v>0</v>
      </c>
      <c r="K53" s="169"/>
      <c r="L53" s="183">
        <f t="shared" si="35"/>
        <v>0.45900000000000002</v>
      </c>
      <c r="M53" s="182"/>
      <c r="N53" s="502">
        <f>N17*L53</f>
        <v>0</v>
      </c>
      <c r="O53" s="169"/>
      <c r="P53" s="183">
        <f t="shared" si="36"/>
        <v>0.45900000000000002</v>
      </c>
      <c r="Q53" s="182"/>
      <c r="R53" s="502">
        <f>R17*P53</f>
        <v>0</v>
      </c>
      <c r="S53" s="169"/>
      <c r="T53" s="183">
        <f t="shared" si="37"/>
        <v>0.45900000000000002</v>
      </c>
      <c r="U53" s="182"/>
      <c r="V53" s="502">
        <f>V17*T53</f>
        <v>0</v>
      </c>
      <c r="W53" s="564"/>
      <c r="X53" s="565">
        <f t="shared" ref="X53" si="39">F53+J53+N53+R53+V53</f>
        <v>0</v>
      </c>
      <c r="Y53" s="360"/>
    </row>
    <row r="54" spans="1:25">
      <c r="B54" s="172" t="s">
        <v>64</v>
      </c>
      <c r="C54" s="172"/>
      <c r="D54" s="181">
        <v>0.13500000000000001</v>
      </c>
      <c r="E54" s="182"/>
      <c r="F54" s="502">
        <f>SUM(F14+F16+F18+F23+F24)*D54</f>
        <v>0</v>
      </c>
      <c r="G54" s="169"/>
      <c r="H54" s="181">
        <v>0.13500000000000001</v>
      </c>
      <c r="I54" s="182"/>
      <c r="J54" s="502">
        <f>SUM(J14+J16+J18+J23+J24)*H54</f>
        <v>0</v>
      </c>
      <c r="K54" s="169"/>
      <c r="L54" s="181">
        <v>0.13500000000000001</v>
      </c>
      <c r="M54" s="182"/>
      <c r="N54" s="502">
        <f>SUM(N14+N16+N18+N23+N24)*L54</f>
        <v>0</v>
      </c>
      <c r="O54" s="169"/>
      <c r="P54" s="181">
        <v>0.13500000000000001</v>
      </c>
      <c r="Q54" s="182"/>
      <c r="R54" s="502">
        <f>SUM(R14+R16+R18+R23+R24)*P54</f>
        <v>0</v>
      </c>
      <c r="S54" s="169"/>
      <c r="T54" s="181">
        <v>0.13500000000000001</v>
      </c>
      <c r="U54" s="182"/>
      <c r="V54" s="502">
        <f>SUM(V14+V16+V18+V23+V24)*T54</f>
        <v>0</v>
      </c>
      <c r="W54" s="564"/>
      <c r="X54" s="565">
        <f>F54+J54+N54+R54+V54</f>
        <v>0</v>
      </c>
      <c r="Y54" s="360">
        <v>6107</v>
      </c>
    </row>
    <row r="55" spans="1:25">
      <c r="B55" s="172" t="s">
        <v>65</v>
      </c>
      <c r="C55" s="172"/>
      <c r="D55" s="183">
        <v>0.26100000000000001</v>
      </c>
      <c r="E55" s="182"/>
      <c r="F55" s="502">
        <f>SUM(F27:F29)*D55</f>
        <v>0</v>
      </c>
      <c r="G55" s="169"/>
      <c r="H55" s="183">
        <f>D55</f>
        <v>0.26100000000000001</v>
      </c>
      <c r="I55" s="182"/>
      <c r="J55" s="502">
        <f>SUM(J27:J29)*H55</f>
        <v>0</v>
      </c>
      <c r="K55" s="169"/>
      <c r="L55" s="183">
        <f>D55</f>
        <v>0.26100000000000001</v>
      </c>
      <c r="M55" s="182"/>
      <c r="N55" s="502">
        <f>SUM(N27:N29)*L55</f>
        <v>0</v>
      </c>
      <c r="O55" s="169"/>
      <c r="P55" s="183">
        <f>D55</f>
        <v>0.26100000000000001</v>
      </c>
      <c r="Q55" s="182"/>
      <c r="R55" s="502">
        <f>SUM(R27:R29)*P55</f>
        <v>0</v>
      </c>
      <c r="S55" s="169"/>
      <c r="T55" s="183">
        <f>D55</f>
        <v>0.26100000000000001</v>
      </c>
      <c r="U55" s="182"/>
      <c r="V55" s="502">
        <f>SUM(V27:V29)*T55</f>
        <v>0</v>
      </c>
      <c r="W55" s="564"/>
      <c r="X55" s="565">
        <f t="shared" si="33"/>
        <v>0</v>
      </c>
      <c r="Y55" s="360"/>
    </row>
    <row r="56" spans="1:25">
      <c r="B56" s="172" t="s">
        <v>66</v>
      </c>
      <c r="C56" s="172"/>
      <c r="D56" s="184">
        <v>9.7000000000000003E-2</v>
      </c>
      <c r="E56" s="185"/>
      <c r="F56" s="502">
        <f>(F33+F35)*D56</f>
        <v>0</v>
      </c>
      <c r="G56" s="169"/>
      <c r="H56" s="184">
        <v>9.7000000000000003E-2</v>
      </c>
      <c r="I56" s="185"/>
      <c r="J56" s="502">
        <f>(J33+J35)*H56</f>
        <v>0</v>
      </c>
      <c r="K56" s="169"/>
      <c r="L56" s="184">
        <v>9.7000000000000003E-2</v>
      </c>
      <c r="M56" s="185"/>
      <c r="N56" s="502">
        <f>(N33+N35)*L56</f>
        <v>0</v>
      </c>
      <c r="O56" s="169"/>
      <c r="P56" s="184">
        <v>9.7000000000000003E-2</v>
      </c>
      <c r="Q56" s="185"/>
      <c r="R56" s="502">
        <f>(R33+R35)*P56</f>
        <v>0</v>
      </c>
      <c r="S56" s="169"/>
      <c r="T56" s="184">
        <v>9.7000000000000003E-2</v>
      </c>
      <c r="U56" s="185"/>
      <c r="V56" s="502">
        <f>(V33+V35)*T56</f>
        <v>0</v>
      </c>
      <c r="W56" s="564"/>
      <c r="X56" s="565">
        <f t="shared" si="33"/>
        <v>0</v>
      </c>
      <c r="Y56" s="360">
        <v>6105</v>
      </c>
    </row>
    <row r="57" spans="1:25">
      <c r="B57" s="172" t="s">
        <v>67</v>
      </c>
      <c r="C57" s="172"/>
      <c r="D57" s="184">
        <v>9.7000000000000003E-2</v>
      </c>
      <c r="E57" s="185"/>
      <c r="F57" s="502">
        <f>(F34+F36+F40)*D57</f>
        <v>0</v>
      </c>
      <c r="G57" s="169"/>
      <c r="H57" s="184">
        <v>9.7000000000000003E-2</v>
      </c>
      <c r="I57" s="185"/>
      <c r="J57" s="502">
        <f>(J34+J36+J40)*H57</f>
        <v>0</v>
      </c>
      <c r="K57" s="169"/>
      <c r="L57" s="184">
        <v>9.7000000000000003E-2</v>
      </c>
      <c r="M57" s="185"/>
      <c r="N57" s="502">
        <f>(N34+N36+N40)*L57</f>
        <v>0</v>
      </c>
      <c r="O57" s="169"/>
      <c r="P57" s="184">
        <v>9.7000000000000003E-2</v>
      </c>
      <c r="Q57" s="185"/>
      <c r="R57" s="502">
        <f>(R34+R36+R40)*P57</f>
        <v>0</v>
      </c>
      <c r="S57" s="169"/>
      <c r="T57" s="184">
        <v>9.7000000000000003E-2</v>
      </c>
      <c r="U57" s="185"/>
      <c r="V57" s="502">
        <f>(V34+V36+V40)*T57</f>
        <v>0</v>
      </c>
      <c r="W57" s="564"/>
      <c r="X57" s="565">
        <f t="shared" si="33"/>
        <v>0</v>
      </c>
      <c r="Y57" s="360">
        <v>6105</v>
      </c>
    </row>
    <row r="58" spans="1:25">
      <c r="B58" s="172" t="s">
        <v>68</v>
      </c>
      <c r="C58" s="172"/>
      <c r="D58" s="184">
        <v>9.7000000000000003E-2</v>
      </c>
      <c r="E58" s="185"/>
      <c r="F58" s="502">
        <f>F42*D58</f>
        <v>0</v>
      </c>
      <c r="G58" s="169"/>
      <c r="H58" s="184">
        <v>9.7000000000000003E-2</v>
      </c>
      <c r="I58" s="185"/>
      <c r="J58" s="502">
        <f>J42*H58</f>
        <v>0</v>
      </c>
      <c r="K58" s="169"/>
      <c r="L58" s="184">
        <v>9.7000000000000003E-2</v>
      </c>
      <c r="M58" s="185"/>
      <c r="N58" s="502">
        <f>N42*L58</f>
        <v>0</v>
      </c>
      <c r="O58" s="169"/>
      <c r="P58" s="184">
        <v>9.7000000000000003E-2</v>
      </c>
      <c r="Q58" s="185"/>
      <c r="R58" s="502">
        <f>R42*P58</f>
        <v>0</v>
      </c>
      <c r="S58" s="169"/>
      <c r="T58" s="184">
        <v>9.7000000000000003E-2</v>
      </c>
      <c r="U58" s="185"/>
      <c r="V58" s="502">
        <f>V42*T58</f>
        <v>0</v>
      </c>
      <c r="W58" s="564"/>
      <c r="X58" s="565">
        <f t="shared" si="33"/>
        <v>0</v>
      </c>
      <c r="Y58" s="360">
        <v>6105</v>
      </c>
    </row>
    <row r="59" spans="1:25">
      <c r="B59" s="172" t="s">
        <v>69</v>
      </c>
      <c r="C59" s="172"/>
      <c r="D59" s="184">
        <v>9.7000000000000003E-2</v>
      </c>
      <c r="E59" s="185"/>
      <c r="F59" s="502">
        <f>F44*D59</f>
        <v>0</v>
      </c>
      <c r="G59" s="169"/>
      <c r="H59" s="184">
        <v>9.7000000000000003E-2</v>
      </c>
      <c r="I59" s="185"/>
      <c r="J59" s="502">
        <f>J44*H59</f>
        <v>0</v>
      </c>
      <c r="K59" s="169"/>
      <c r="L59" s="184">
        <v>9.7000000000000003E-2</v>
      </c>
      <c r="M59" s="185"/>
      <c r="N59" s="502">
        <f>N44*L59</f>
        <v>0</v>
      </c>
      <c r="O59" s="169"/>
      <c r="P59" s="184">
        <v>9.7000000000000003E-2</v>
      </c>
      <c r="Q59" s="185"/>
      <c r="R59" s="502">
        <f>R44*P59</f>
        <v>0</v>
      </c>
      <c r="S59" s="169"/>
      <c r="T59" s="184">
        <v>9.7000000000000003E-2</v>
      </c>
      <c r="U59" s="185"/>
      <c r="V59" s="502">
        <f>V44*T59</f>
        <v>0</v>
      </c>
      <c r="W59" s="564"/>
      <c r="X59" s="565">
        <f t="shared" ref="X59:X60" si="40">F59+J59+N59+R59+V59</f>
        <v>0</v>
      </c>
      <c r="Y59" s="360">
        <v>6105</v>
      </c>
    </row>
    <row r="60" spans="1:25">
      <c r="B60" s="172" t="s">
        <v>253</v>
      </c>
      <c r="C60" s="172"/>
      <c r="D60" s="708">
        <v>0.26100000000000001</v>
      </c>
      <c r="E60" s="185"/>
      <c r="F60" s="502">
        <f>F45*D60</f>
        <v>0</v>
      </c>
      <c r="G60" s="169"/>
      <c r="H60" s="708">
        <v>0.13500000000000001</v>
      </c>
      <c r="I60" s="185"/>
      <c r="J60" s="502">
        <f>J45*H60</f>
        <v>0</v>
      </c>
      <c r="K60" s="169"/>
      <c r="L60" s="708">
        <v>0.13500000000000001</v>
      </c>
      <c r="M60" s="185"/>
      <c r="N60" s="502">
        <f>N45*L60</f>
        <v>0</v>
      </c>
      <c r="O60" s="169"/>
      <c r="P60" s="708">
        <v>0.13500000000000001</v>
      </c>
      <c r="Q60" s="185"/>
      <c r="R60" s="502">
        <f>R45*P60</f>
        <v>0</v>
      </c>
      <c r="S60" s="169"/>
      <c r="T60" s="708">
        <v>0.13500000000000001</v>
      </c>
      <c r="U60" s="185"/>
      <c r="V60" s="502">
        <f>V45*T60</f>
        <v>0</v>
      </c>
      <c r="W60" s="564"/>
      <c r="X60" s="565">
        <f t="shared" si="40"/>
        <v>0</v>
      </c>
      <c r="Y60" s="360"/>
    </row>
    <row r="61" spans="1:25">
      <c r="B61" s="309" t="s">
        <v>70</v>
      </c>
      <c r="C61" s="309"/>
      <c r="D61" s="382">
        <v>0.13500000000000001</v>
      </c>
      <c r="E61" s="189"/>
      <c r="F61" s="517">
        <f>F46*D61</f>
        <v>0</v>
      </c>
      <c r="G61" s="168"/>
      <c r="H61" s="382">
        <v>0.13500000000000001</v>
      </c>
      <c r="I61" s="189"/>
      <c r="J61" s="517">
        <f>J46*H61</f>
        <v>0</v>
      </c>
      <c r="K61" s="168"/>
      <c r="L61" s="382">
        <v>0.13500000000000001</v>
      </c>
      <c r="M61" s="189"/>
      <c r="N61" s="517">
        <f>N46*L61</f>
        <v>0</v>
      </c>
      <c r="O61" s="168"/>
      <c r="P61" s="382">
        <v>0.13500000000000001</v>
      </c>
      <c r="Q61" s="189"/>
      <c r="R61" s="517">
        <f>R46*P61</f>
        <v>0</v>
      </c>
      <c r="S61" s="168"/>
      <c r="T61" s="382">
        <v>0.13500000000000001</v>
      </c>
      <c r="U61" s="189"/>
      <c r="V61" s="517">
        <f>V46*T61</f>
        <v>0</v>
      </c>
      <c r="W61" s="566"/>
      <c r="X61" s="567">
        <f t="shared" si="33"/>
        <v>0</v>
      </c>
      <c r="Y61" s="361"/>
    </row>
    <row r="62" spans="1:25">
      <c r="B62" s="309"/>
      <c r="C62" s="309"/>
      <c r="D62" s="188"/>
      <c r="E62" s="189"/>
      <c r="F62" s="517"/>
      <c r="G62" s="168"/>
      <c r="H62" s="188"/>
      <c r="I62" s="189"/>
      <c r="J62" s="190"/>
      <c r="K62" s="168"/>
      <c r="L62" s="188"/>
      <c r="M62" s="189"/>
      <c r="N62" s="190"/>
      <c r="O62" s="168"/>
      <c r="P62" s="188"/>
      <c r="Q62" s="189"/>
      <c r="R62" s="190"/>
      <c r="S62" s="168"/>
      <c r="T62" s="188"/>
      <c r="U62" s="189"/>
      <c r="V62" s="190"/>
      <c r="W62" s="568"/>
      <c r="X62" s="520"/>
      <c r="Y62" s="364"/>
    </row>
    <row r="63" spans="1:25" s="19" customFormat="1" ht="19.5" customHeight="1" thickBot="1">
      <c r="A63" s="16"/>
      <c r="B63" s="173" t="s">
        <v>71</v>
      </c>
      <c r="C63" s="173"/>
      <c r="D63" s="186"/>
      <c r="E63" s="187"/>
      <c r="F63" s="186">
        <f>SUM(F51:F61)</f>
        <v>0</v>
      </c>
      <c r="G63" s="192"/>
      <c r="H63" s="186"/>
      <c r="I63" s="187"/>
      <c r="J63" s="186">
        <f>SUM(J51:J61)</f>
        <v>0</v>
      </c>
      <c r="K63" s="192"/>
      <c r="L63" s="186"/>
      <c r="M63" s="187"/>
      <c r="N63" s="186">
        <f>SUM(N51:N61)</f>
        <v>0</v>
      </c>
      <c r="O63" s="192"/>
      <c r="P63" s="186"/>
      <c r="Q63" s="187"/>
      <c r="R63" s="186">
        <f>SUM(R51:R61)</f>
        <v>0</v>
      </c>
      <c r="S63" s="192"/>
      <c r="T63" s="186"/>
      <c r="U63" s="187"/>
      <c r="V63" s="186">
        <f>SUM(V51:V61)</f>
        <v>0</v>
      </c>
      <c r="W63" s="178"/>
      <c r="X63" s="18">
        <f t="shared" ref="X63:X65" si="41">F63+J63+N63+R63+V63</f>
        <v>0</v>
      </c>
      <c r="Y63" s="378">
        <f>SUM(X51:X61)</f>
        <v>0</v>
      </c>
    </row>
    <row r="64" spans="1:25" ht="13.5" thickBot="1">
      <c r="B64" s="569"/>
      <c r="C64" s="569"/>
      <c r="D64" s="570"/>
      <c r="E64" s="37"/>
      <c r="F64" s="502"/>
      <c r="G64" s="169"/>
      <c r="H64" s="528"/>
      <c r="I64" s="37"/>
      <c r="J64" s="502"/>
      <c r="K64" s="571"/>
      <c r="L64" s="528"/>
      <c r="M64" s="37"/>
      <c r="N64" s="502"/>
      <c r="O64" s="571"/>
      <c r="P64" s="528"/>
      <c r="Q64" s="37"/>
      <c r="R64" s="502"/>
      <c r="S64" s="571"/>
      <c r="T64" s="528"/>
      <c r="U64" s="37"/>
      <c r="V64" s="502"/>
      <c r="W64" s="572"/>
      <c r="X64" s="573"/>
      <c r="Y64" s="366"/>
    </row>
    <row r="65" spans="1:25" s="15" customFormat="1" ht="19.5" customHeight="1" thickBot="1">
      <c r="A65" s="14"/>
      <c r="B65" s="210" t="s">
        <v>72</v>
      </c>
      <c r="C65" s="213"/>
      <c r="D65" s="213"/>
      <c r="E65" s="214"/>
      <c r="F65" s="213">
        <f>SUM(F48+F63)</f>
        <v>0</v>
      </c>
      <c r="G65" s="211"/>
      <c r="H65" s="213"/>
      <c r="I65" s="214"/>
      <c r="J65" s="213">
        <f>SUM(J48+J63)</f>
        <v>0</v>
      </c>
      <c r="K65" s="211"/>
      <c r="L65" s="213"/>
      <c r="M65" s="214"/>
      <c r="N65" s="213">
        <f>SUM(N48+N63)</f>
        <v>0</v>
      </c>
      <c r="O65" s="211"/>
      <c r="P65" s="213"/>
      <c r="Q65" s="214"/>
      <c r="R65" s="213">
        <f>SUM(R48+R63)</f>
        <v>0</v>
      </c>
      <c r="S65" s="211"/>
      <c r="T65" s="213"/>
      <c r="U65" s="214"/>
      <c r="V65" s="213">
        <f>SUM(V48+V63)</f>
        <v>0</v>
      </c>
      <c r="W65" s="212"/>
      <c r="X65" s="277">
        <f t="shared" si="41"/>
        <v>0</v>
      </c>
      <c r="Y65" s="282">
        <f>X48+X63</f>
        <v>0</v>
      </c>
    </row>
    <row r="66" spans="1:25">
      <c r="B66" s="569"/>
      <c r="C66" s="552"/>
      <c r="D66" s="553"/>
      <c r="E66" s="39"/>
      <c r="F66" s="574"/>
      <c r="G66" s="169"/>
      <c r="H66" s="553"/>
      <c r="I66" s="39"/>
      <c r="J66" s="574"/>
      <c r="K66" s="191"/>
      <c r="L66" s="553"/>
      <c r="M66" s="39"/>
      <c r="N66" s="574"/>
      <c r="O66" s="191"/>
      <c r="P66" s="553"/>
      <c r="Q66" s="39"/>
      <c r="R66" s="575"/>
      <c r="S66" s="191"/>
      <c r="T66" s="553"/>
      <c r="U66" s="39"/>
      <c r="V66" s="575"/>
      <c r="W66" s="507"/>
      <c r="X66" s="576"/>
      <c r="Y66" s="366"/>
    </row>
    <row r="67" spans="1:25" ht="15.75" thickBot="1">
      <c r="A67" s="113" t="s">
        <v>73</v>
      </c>
      <c r="B67" s="215" t="s">
        <v>74</v>
      </c>
      <c r="C67" s="215"/>
      <c r="D67" s="557"/>
      <c r="E67" s="216"/>
      <c r="F67" s="558"/>
      <c r="G67" s="217"/>
      <c r="H67" s="557"/>
      <c r="I67" s="216"/>
      <c r="J67" s="558"/>
      <c r="K67" s="217"/>
      <c r="L67" s="557"/>
      <c r="M67" s="216"/>
      <c r="N67" s="558"/>
      <c r="O67" s="217"/>
      <c r="P67" s="557"/>
      <c r="Q67" s="216"/>
      <c r="R67" s="558"/>
      <c r="S67" s="217"/>
      <c r="T67" s="557"/>
      <c r="U67" s="216"/>
      <c r="V67" s="558"/>
      <c r="W67" s="577"/>
      <c r="X67" s="560"/>
      <c r="Y67" s="367"/>
    </row>
    <row r="68" spans="1:25">
      <c r="B68" s="309" t="s">
        <v>75</v>
      </c>
      <c r="C68" s="552"/>
      <c r="D68" s="553"/>
      <c r="E68" s="237"/>
      <c r="F68" s="239"/>
      <c r="G68" s="168"/>
      <c r="H68" s="553"/>
      <c r="I68" s="238"/>
      <c r="J68" s="578"/>
      <c r="K68" s="168"/>
      <c r="L68" s="553"/>
      <c r="M68" s="237"/>
      <c r="N68" s="239"/>
      <c r="O68" s="168"/>
      <c r="P68" s="553"/>
      <c r="Q68" s="237"/>
      <c r="R68" s="240"/>
      <c r="S68" s="168"/>
      <c r="T68" s="553"/>
      <c r="U68" s="237"/>
      <c r="V68" s="240"/>
      <c r="W68" s="508"/>
      <c r="X68" s="509">
        <f t="shared" ref="X68:X69" si="42">F68+J68+N68+R68+V68</f>
        <v>0</v>
      </c>
      <c r="Y68" s="361">
        <v>7310</v>
      </c>
    </row>
    <row r="69" spans="1:25">
      <c r="B69" s="416" t="s">
        <v>76</v>
      </c>
      <c r="C69" s="579"/>
      <c r="D69" s="229"/>
      <c r="E69" s="230"/>
      <c r="F69" s="580"/>
      <c r="G69" s="176"/>
      <c r="H69" s="229"/>
      <c r="I69" s="230"/>
      <c r="J69" s="580"/>
      <c r="K69" s="176"/>
      <c r="L69" s="229"/>
      <c r="M69" s="230"/>
      <c r="N69" s="580"/>
      <c r="O69" s="176"/>
      <c r="P69" s="229"/>
      <c r="Q69" s="230"/>
      <c r="R69" s="581"/>
      <c r="S69" s="176"/>
      <c r="T69" s="229"/>
      <c r="U69" s="230"/>
      <c r="V69" s="581"/>
      <c r="W69" s="131"/>
      <c r="X69" s="140">
        <f t="shared" si="42"/>
        <v>0</v>
      </c>
      <c r="Y69" s="368">
        <v>7910</v>
      </c>
    </row>
    <row r="70" spans="1:25" ht="13.5" thickBot="1">
      <c r="B70" s="582"/>
      <c r="C70" s="582"/>
      <c r="D70" s="583"/>
      <c r="E70" s="349"/>
      <c r="F70" s="584"/>
      <c r="G70" s="585"/>
      <c r="H70" s="583"/>
      <c r="I70" s="349"/>
      <c r="J70" s="584"/>
      <c r="K70" s="585"/>
      <c r="L70" s="583"/>
      <c r="M70" s="349"/>
      <c r="N70" s="584"/>
      <c r="O70" s="585"/>
      <c r="P70" s="583"/>
      <c r="Q70" s="349"/>
      <c r="R70" s="586"/>
      <c r="S70" s="585"/>
      <c r="T70" s="583"/>
      <c r="U70" s="349"/>
      <c r="V70" s="586"/>
      <c r="W70" s="587"/>
      <c r="X70" s="588"/>
      <c r="Y70" s="369"/>
    </row>
    <row r="71" spans="1:25" s="67" customFormat="1" ht="18.75" customHeight="1" thickBot="1">
      <c r="A71" s="65"/>
      <c r="B71" s="121" t="s">
        <v>77</v>
      </c>
      <c r="C71" s="218"/>
      <c r="D71" s="219"/>
      <c r="E71" s="220"/>
      <c r="F71" s="221">
        <f>SUM(F68:F69)</f>
        <v>0</v>
      </c>
      <c r="G71" s="193"/>
      <c r="H71" s="219"/>
      <c r="I71" s="220"/>
      <c r="J71" s="221">
        <f>SUM(J68:J69)</f>
        <v>0</v>
      </c>
      <c r="K71" s="193"/>
      <c r="L71" s="219"/>
      <c r="M71" s="220"/>
      <c r="N71" s="221">
        <f>SUM(N68:N69)</f>
        <v>0</v>
      </c>
      <c r="O71" s="193"/>
      <c r="P71" s="219"/>
      <c r="Q71" s="220"/>
      <c r="R71" s="221">
        <f>SUM(R68:R69)</f>
        <v>0</v>
      </c>
      <c r="S71" s="193"/>
      <c r="T71" s="219"/>
      <c r="U71" s="220"/>
      <c r="V71" s="221">
        <f>SUM(V68:V69)</f>
        <v>0</v>
      </c>
      <c r="W71" s="114"/>
      <c r="X71" s="138">
        <f t="shared" ref="X71" si="43">F71+J71+N71+R71+V71</f>
        <v>0</v>
      </c>
      <c r="Y71" s="282">
        <f>X68+X69</f>
        <v>0</v>
      </c>
    </row>
    <row r="72" spans="1:25">
      <c r="B72" s="174"/>
      <c r="C72" s="174"/>
      <c r="D72" s="228"/>
      <c r="E72" s="231"/>
      <c r="F72" s="233"/>
      <c r="G72" s="194"/>
      <c r="H72" s="224"/>
      <c r="I72" s="232"/>
      <c r="J72" s="233"/>
      <c r="K72" s="194"/>
      <c r="L72" s="224"/>
      <c r="M72" s="225"/>
      <c r="N72" s="49"/>
      <c r="O72" s="194"/>
      <c r="P72" s="224"/>
      <c r="Q72" s="225"/>
      <c r="R72" s="7"/>
      <c r="S72" s="194"/>
      <c r="T72" s="224"/>
      <c r="U72" s="225"/>
      <c r="V72" s="7"/>
      <c r="W72" s="32"/>
      <c r="X72" s="278"/>
      <c r="Y72" s="366"/>
    </row>
    <row r="73" spans="1:25" ht="15.75" thickBot="1">
      <c r="A73" s="1" t="s">
        <v>78</v>
      </c>
      <c r="B73" s="215" t="s">
        <v>79</v>
      </c>
      <c r="C73" s="215"/>
      <c r="D73" s="557"/>
      <c r="E73" s="216"/>
      <c r="F73" s="558"/>
      <c r="G73" s="217"/>
      <c r="H73" s="557"/>
      <c r="I73" s="216"/>
      <c r="J73" s="558"/>
      <c r="K73" s="217"/>
      <c r="L73" s="557"/>
      <c r="M73" s="216"/>
      <c r="N73" s="558"/>
      <c r="O73" s="217"/>
      <c r="P73" s="557"/>
      <c r="Q73" s="216"/>
      <c r="R73" s="558"/>
      <c r="S73" s="217"/>
      <c r="T73" s="557"/>
      <c r="U73" s="216"/>
      <c r="V73" s="558"/>
      <c r="W73" s="577"/>
      <c r="X73" s="560"/>
      <c r="Y73" s="367"/>
    </row>
    <row r="74" spans="1:25">
      <c r="B74" s="309" t="s">
        <v>80</v>
      </c>
      <c r="C74" s="742"/>
      <c r="D74" s="743"/>
      <c r="E74" s="744"/>
      <c r="F74" s="411"/>
      <c r="G74" s="412"/>
      <c r="H74" s="413"/>
      <c r="I74" s="414"/>
      <c r="J74" s="411">
        <v>0</v>
      </c>
      <c r="K74" s="412"/>
      <c r="L74" s="413"/>
      <c r="M74" s="414"/>
      <c r="N74" s="411">
        <v>0</v>
      </c>
      <c r="O74" s="412"/>
      <c r="P74" s="413"/>
      <c r="Q74" s="414"/>
      <c r="R74" s="415">
        <v>0</v>
      </c>
      <c r="S74" s="412"/>
      <c r="T74" s="413"/>
      <c r="U74" s="414"/>
      <c r="V74" s="415">
        <v>0</v>
      </c>
      <c r="W74" s="34"/>
      <c r="X74" s="139">
        <f>F74+J74+N74+R74+V74</f>
        <v>0</v>
      </c>
      <c r="Y74" s="361">
        <v>7900</v>
      </c>
    </row>
    <row r="75" spans="1:25">
      <c r="B75" s="309" t="s">
        <v>80</v>
      </c>
      <c r="C75" s="762"/>
      <c r="D75" s="763"/>
      <c r="E75" s="764"/>
      <c r="F75" s="239">
        <v>0</v>
      </c>
      <c r="G75" s="168"/>
      <c r="H75" s="222"/>
      <c r="I75" s="223"/>
      <c r="J75" s="239">
        <v>0</v>
      </c>
      <c r="K75" s="168"/>
      <c r="L75" s="222"/>
      <c r="M75" s="223"/>
      <c r="N75" s="239">
        <v>0</v>
      </c>
      <c r="O75" s="168"/>
      <c r="P75" s="222"/>
      <c r="Q75" s="223"/>
      <c r="R75" s="240">
        <v>0</v>
      </c>
      <c r="S75" s="168"/>
      <c r="T75" s="222"/>
      <c r="U75" s="223"/>
      <c r="V75" s="240">
        <v>0</v>
      </c>
      <c r="W75" s="34"/>
      <c r="X75" s="139">
        <f>F75+J75+N75+R75+V75</f>
        <v>0</v>
      </c>
      <c r="Y75" s="361">
        <v>7900</v>
      </c>
    </row>
    <row r="76" spans="1:25" ht="13.5" thickBot="1">
      <c r="B76" s="174"/>
      <c r="C76" s="174"/>
      <c r="D76" s="224"/>
      <c r="E76" s="232"/>
      <c r="F76" s="234"/>
      <c r="G76" s="194"/>
      <c r="H76" s="224"/>
      <c r="I76" s="232"/>
      <c r="J76" s="234"/>
      <c r="K76" s="194"/>
      <c r="L76" s="224"/>
      <c r="M76" s="232"/>
      <c r="N76" s="234"/>
      <c r="O76" s="194"/>
      <c r="P76" s="224"/>
      <c r="Q76" s="232"/>
      <c r="R76" s="235"/>
      <c r="S76" s="194"/>
      <c r="T76" s="224"/>
      <c r="U76" s="232"/>
      <c r="V76" s="235"/>
      <c r="W76" s="32"/>
      <c r="X76" s="278"/>
      <c r="Y76" s="370"/>
    </row>
    <row r="77" spans="1:25" s="67" customFormat="1" ht="18.75" customHeight="1" thickBot="1">
      <c r="B77" s="218" t="s">
        <v>81</v>
      </c>
      <c r="C77" s="218"/>
      <c r="D77" s="219"/>
      <c r="E77" s="220"/>
      <c r="F77" s="213">
        <f>SUM(F74:F76)</f>
        <v>0</v>
      </c>
      <c r="G77" s="299"/>
      <c r="H77" s="219"/>
      <c r="I77" s="220"/>
      <c r="J77" s="213">
        <f>SUM(J74:J76)</f>
        <v>0</v>
      </c>
      <c r="K77" s="299"/>
      <c r="L77" s="219"/>
      <c r="M77" s="220"/>
      <c r="N77" s="213">
        <f>SUM(N74:N76)</f>
        <v>0</v>
      </c>
      <c r="O77" s="299"/>
      <c r="P77" s="219"/>
      <c r="Q77" s="220"/>
      <c r="R77" s="221">
        <f>SUM(R74:R76)</f>
        <v>0</v>
      </c>
      <c r="S77" s="299"/>
      <c r="T77" s="219"/>
      <c r="U77" s="220"/>
      <c r="V77" s="221">
        <f>SUM(V74:V76)</f>
        <v>0</v>
      </c>
      <c r="W77" s="300"/>
      <c r="X77" s="301">
        <f>F77+J77+N77+R77+V77</f>
        <v>0</v>
      </c>
      <c r="Y77" s="282">
        <f>X74</f>
        <v>0</v>
      </c>
    </row>
    <row r="78" spans="1:25">
      <c r="B78" s="284"/>
      <c r="C78" s="284"/>
      <c r="D78" s="226"/>
      <c r="E78" s="285"/>
      <c r="F78" s="286"/>
      <c r="G78" s="287"/>
      <c r="H78" s="226"/>
      <c r="I78" s="285"/>
      <c r="J78" s="297"/>
      <c r="K78" s="287"/>
      <c r="L78" s="226"/>
      <c r="M78" s="285"/>
      <c r="N78" s="297"/>
      <c r="O78" s="287"/>
      <c r="P78" s="226"/>
      <c r="Q78" s="285"/>
      <c r="R78" s="298"/>
      <c r="S78" s="287"/>
      <c r="T78" s="226"/>
      <c r="U78" s="285"/>
      <c r="V78" s="298"/>
      <c r="W78" s="227"/>
      <c r="X78" s="289"/>
      <c r="Y78" s="371"/>
    </row>
    <row r="79" spans="1:25" ht="15.75" thickBot="1">
      <c r="A79" s="1" t="s">
        <v>82</v>
      </c>
      <c r="B79" s="215" t="s">
        <v>83</v>
      </c>
      <c r="C79" s="215"/>
      <c r="D79" s="557"/>
      <c r="E79" s="216"/>
      <c r="F79" s="558"/>
      <c r="G79" s="217"/>
      <c r="H79" s="557"/>
      <c r="I79" s="216"/>
      <c r="J79" s="558"/>
      <c r="K79" s="217"/>
      <c r="L79" s="557"/>
      <c r="M79" s="216"/>
      <c r="N79" s="558"/>
      <c r="O79" s="217"/>
      <c r="P79" s="557"/>
      <c r="Q79" s="216"/>
      <c r="R79" s="558"/>
      <c r="S79" s="217"/>
      <c r="T79" s="557"/>
      <c r="U79" s="216"/>
      <c r="V79" s="558"/>
      <c r="W79" s="577"/>
      <c r="X79" s="560"/>
      <c r="Y79" s="367"/>
    </row>
    <row r="80" spans="1:25">
      <c r="B80" s="309" t="s">
        <v>84</v>
      </c>
      <c r="C80" s="589"/>
      <c r="D80" s="241"/>
      <c r="E80" s="242"/>
      <c r="F80" s="243">
        <v>0</v>
      </c>
      <c r="G80" s="168"/>
      <c r="H80" s="222"/>
      <c r="I80" s="223"/>
      <c r="J80" s="243">
        <v>0</v>
      </c>
      <c r="K80" s="168"/>
      <c r="L80" s="222"/>
      <c r="M80" s="223"/>
      <c r="N80" s="243">
        <v>0</v>
      </c>
      <c r="O80" s="168"/>
      <c r="P80" s="222"/>
      <c r="Q80" s="223"/>
      <c r="R80" s="244">
        <v>0</v>
      </c>
      <c r="S80" s="168"/>
      <c r="T80" s="222"/>
      <c r="U80" s="223"/>
      <c r="V80" s="244">
        <v>0</v>
      </c>
      <c r="W80" s="34"/>
      <c r="X80" s="139">
        <f>F80+J80+N80+R80+V80</f>
        <v>0</v>
      </c>
      <c r="Y80" s="361"/>
    </row>
    <row r="81" spans="1:25" ht="13.5" thickBot="1">
      <c r="B81" s="579"/>
      <c r="C81" s="579"/>
      <c r="D81" s="228"/>
      <c r="E81" s="231"/>
      <c r="F81" s="233"/>
      <c r="G81" s="176"/>
      <c r="H81" s="228"/>
      <c r="I81" s="231"/>
      <c r="J81" s="233"/>
      <c r="K81" s="176"/>
      <c r="L81" s="228"/>
      <c r="M81" s="231"/>
      <c r="N81" s="233"/>
      <c r="O81" s="176"/>
      <c r="P81" s="228"/>
      <c r="Q81" s="231"/>
      <c r="R81" s="236"/>
      <c r="S81" s="176"/>
      <c r="T81" s="228"/>
      <c r="U81" s="231"/>
      <c r="V81" s="236"/>
      <c r="W81" s="33"/>
      <c r="X81" s="283"/>
      <c r="Y81" s="364"/>
    </row>
    <row r="82" spans="1:25" ht="18.75" customHeight="1" thickBot="1">
      <c r="A82" s="451"/>
      <c r="B82" s="218" t="s">
        <v>85</v>
      </c>
      <c r="C82" s="290"/>
      <c r="D82" s="291"/>
      <c r="E82" s="292"/>
      <c r="F82" s="293">
        <f>SUM(F80)</f>
        <v>0</v>
      </c>
      <c r="G82" s="294"/>
      <c r="H82" s="291"/>
      <c r="I82" s="292"/>
      <c r="J82" s="293">
        <f>SUM(J80)</f>
        <v>0</v>
      </c>
      <c r="K82" s="294"/>
      <c r="L82" s="291"/>
      <c r="M82" s="292"/>
      <c r="N82" s="293">
        <f>SUM(N80)</f>
        <v>0</v>
      </c>
      <c r="O82" s="294"/>
      <c r="P82" s="291"/>
      <c r="Q82" s="292"/>
      <c r="R82" s="295">
        <f>SUM(R80)</f>
        <v>0</v>
      </c>
      <c r="S82" s="294"/>
      <c r="T82" s="291"/>
      <c r="U82" s="292"/>
      <c r="V82" s="295">
        <f>SUM(V80)</f>
        <v>0</v>
      </c>
      <c r="W82" s="296"/>
      <c r="X82" s="302">
        <f>F82+J82+N82+R82+V82</f>
        <v>0</v>
      </c>
      <c r="Y82" s="282">
        <f>X80</f>
        <v>0</v>
      </c>
    </row>
    <row r="83" spans="1:25">
      <c r="B83" s="284"/>
      <c r="C83" s="284"/>
      <c r="D83" s="226"/>
      <c r="E83" s="285"/>
      <c r="F83" s="286"/>
      <c r="G83" s="287"/>
      <c r="H83" s="226"/>
      <c r="I83" s="285"/>
      <c r="J83" s="286"/>
      <c r="K83" s="287"/>
      <c r="L83" s="226"/>
      <c r="M83" s="285"/>
      <c r="N83" s="286"/>
      <c r="O83" s="287"/>
      <c r="P83" s="226"/>
      <c r="Q83" s="285"/>
      <c r="R83" s="288"/>
      <c r="S83" s="287"/>
      <c r="T83" s="226"/>
      <c r="U83" s="285"/>
      <c r="V83" s="288"/>
      <c r="W83" s="227"/>
      <c r="X83" s="289"/>
      <c r="Y83" s="371"/>
    </row>
    <row r="84" spans="1:25" ht="15.75" thickBot="1">
      <c r="A84" s="113" t="s">
        <v>86</v>
      </c>
      <c r="B84" s="215" t="s">
        <v>87</v>
      </c>
      <c r="C84" s="215"/>
      <c r="D84" s="557"/>
      <c r="E84" s="216"/>
      <c r="F84" s="558"/>
      <c r="G84" s="217"/>
      <c r="H84" s="557"/>
      <c r="I84" s="216"/>
      <c r="J84" s="558"/>
      <c r="K84" s="217"/>
      <c r="L84" s="557"/>
      <c r="M84" s="216"/>
      <c r="N84" s="558"/>
      <c r="O84" s="217"/>
      <c r="P84" s="557"/>
      <c r="Q84" s="216"/>
      <c r="R84" s="558"/>
      <c r="S84" s="217"/>
      <c r="T84" s="557"/>
      <c r="U84" s="216"/>
      <c r="V84" s="558"/>
      <c r="W84" s="577"/>
      <c r="X84" s="560"/>
      <c r="Y84" s="367"/>
    </row>
    <row r="85" spans="1:25">
      <c r="A85" s="611">
        <v>1</v>
      </c>
      <c r="B85" s="309" t="s">
        <v>88</v>
      </c>
      <c r="C85" s="742"/>
      <c r="D85" s="743"/>
      <c r="E85" s="744"/>
      <c r="F85" s="580"/>
      <c r="G85" s="168"/>
      <c r="H85" s="229"/>
      <c r="I85" s="230"/>
      <c r="J85" s="580"/>
      <c r="K85" s="168"/>
      <c r="L85" s="229"/>
      <c r="M85" s="230"/>
      <c r="N85" s="580"/>
      <c r="O85" s="168"/>
      <c r="P85" s="229"/>
      <c r="Q85" s="230"/>
      <c r="R85" s="581"/>
      <c r="S85" s="168"/>
      <c r="T85" s="229"/>
      <c r="U85" s="230"/>
      <c r="V85" s="581"/>
      <c r="W85" s="131"/>
      <c r="X85" s="140">
        <f>F85+J85+N85+R85+V85</f>
        <v>0</v>
      </c>
      <c r="Y85" s="368">
        <v>7385</v>
      </c>
    </row>
    <row r="86" spans="1:25">
      <c r="A86" s="612">
        <v>2</v>
      </c>
      <c r="B86" s="309" t="s">
        <v>89</v>
      </c>
      <c r="C86" s="739"/>
      <c r="D86" s="740"/>
      <c r="E86" s="741"/>
      <c r="F86" s="580"/>
      <c r="G86" s="168"/>
      <c r="H86" s="229"/>
      <c r="I86" s="230"/>
      <c r="J86" s="580"/>
      <c r="K86" s="168"/>
      <c r="L86" s="229"/>
      <c r="M86" s="230"/>
      <c r="N86" s="580"/>
      <c r="O86" s="168"/>
      <c r="P86" s="229"/>
      <c r="Q86" s="230"/>
      <c r="R86" s="581"/>
      <c r="S86" s="168"/>
      <c r="T86" s="229"/>
      <c r="U86" s="230"/>
      <c r="V86" s="581"/>
      <c r="W86" s="131"/>
      <c r="X86" s="140">
        <f t="shared" ref="X86:X100" si="44">F86+J86+N86+R86+V86</f>
        <v>0</v>
      </c>
      <c r="Y86" s="368">
        <v>7950</v>
      </c>
    </row>
    <row r="87" spans="1:25">
      <c r="A87" s="8">
        <v>3</v>
      </c>
      <c r="B87" s="416" t="s">
        <v>90</v>
      </c>
      <c r="C87" s="739"/>
      <c r="D87" s="740"/>
      <c r="E87" s="741"/>
      <c r="F87" s="580"/>
      <c r="G87" s="176"/>
      <c r="H87" s="229"/>
      <c r="I87" s="230"/>
      <c r="J87" s="580"/>
      <c r="K87" s="176"/>
      <c r="L87" s="229"/>
      <c r="M87" s="230"/>
      <c r="N87" s="580"/>
      <c r="O87" s="176"/>
      <c r="P87" s="229"/>
      <c r="Q87" s="230"/>
      <c r="R87" s="581"/>
      <c r="S87" s="176"/>
      <c r="T87" s="229"/>
      <c r="U87" s="230"/>
      <c r="V87" s="581"/>
      <c r="W87" s="131"/>
      <c r="X87" s="140">
        <f t="shared" si="44"/>
        <v>0</v>
      </c>
      <c r="Y87" s="368">
        <v>7190</v>
      </c>
    </row>
    <row r="88" spans="1:25">
      <c r="A88" s="8">
        <v>3</v>
      </c>
      <c r="B88" s="416" t="s">
        <v>91</v>
      </c>
      <c r="C88" s="739"/>
      <c r="D88" s="740"/>
      <c r="E88" s="741"/>
      <c r="F88" s="580"/>
      <c r="G88" s="176"/>
      <c r="H88" s="229"/>
      <c r="I88" s="230"/>
      <c r="J88" s="580"/>
      <c r="K88" s="176"/>
      <c r="L88" s="229"/>
      <c r="M88" s="230"/>
      <c r="N88" s="580"/>
      <c r="O88" s="176"/>
      <c r="P88" s="229"/>
      <c r="Q88" s="230"/>
      <c r="R88" s="581"/>
      <c r="S88" s="176"/>
      <c r="T88" s="229"/>
      <c r="U88" s="230"/>
      <c r="V88" s="581"/>
      <c r="W88" s="131"/>
      <c r="X88" s="140">
        <f t="shared" si="44"/>
        <v>0</v>
      </c>
      <c r="Y88" s="368">
        <v>7190</v>
      </c>
    </row>
    <row r="89" spans="1:25">
      <c r="A89" s="8">
        <v>3</v>
      </c>
      <c r="B89" s="416" t="s">
        <v>92</v>
      </c>
      <c r="C89" s="739"/>
      <c r="D89" s="740"/>
      <c r="E89" s="741"/>
      <c r="F89" s="580"/>
      <c r="G89" s="176"/>
      <c r="H89" s="229"/>
      <c r="I89" s="230"/>
      <c r="J89" s="580"/>
      <c r="K89" s="176"/>
      <c r="L89" s="229"/>
      <c r="M89" s="230"/>
      <c r="N89" s="580"/>
      <c r="O89" s="176"/>
      <c r="P89" s="229"/>
      <c r="Q89" s="230"/>
      <c r="R89" s="581"/>
      <c r="S89" s="176"/>
      <c r="T89" s="229"/>
      <c r="U89" s="230"/>
      <c r="V89" s="581"/>
      <c r="W89" s="131"/>
      <c r="X89" s="140">
        <f t="shared" si="44"/>
        <v>0</v>
      </c>
      <c r="Y89" s="368">
        <v>7190</v>
      </c>
    </row>
    <row r="90" spans="1:25">
      <c r="A90" s="611">
        <v>3</v>
      </c>
      <c r="B90" s="416" t="s">
        <v>93</v>
      </c>
      <c r="C90" s="739"/>
      <c r="D90" s="740"/>
      <c r="E90" s="741"/>
      <c r="F90" s="580"/>
      <c r="G90" s="176"/>
      <c r="H90" s="229"/>
      <c r="I90" s="230"/>
      <c r="J90" s="580"/>
      <c r="K90" s="176"/>
      <c r="L90" s="229"/>
      <c r="M90" s="230"/>
      <c r="N90" s="580"/>
      <c r="O90" s="176"/>
      <c r="P90" s="229"/>
      <c r="Q90" s="230"/>
      <c r="R90" s="581"/>
      <c r="S90" s="176"/>
      <c r="T90" s="229"/>
      <c r="U90" s="230"/>
      <c r="V90" s="581"/>
      <c r="W90" s="131"/>
      <c r="X90" s="140">
        <f t="shared" ref="X90" si="45">F90+J90+N90+R90+V90</f>
        <v>0</v>
      </c>
      <c r="Y90" s="368">
        <v>7190</v>
      </c>
    </row>
    <row r="91" spans="1:25">
      <c r="A91" s="612">
        <v>4</v>
      </c>
      <c r="B91" s="416" t="s">
        <v>94</v>
      </c>
      <c r="C91" s="739"/>
      <c r="D91" s="740"/>
      <c r="E91" s="741"/>
      <c r="F91" s="580"/>
      <c r="G91" s="176"/>
      <c r="H91" s="229"/>
      <c r="I91" s="230"/>
      <c r="J91" s="580"/>
      <c r="K91" s="176"/>
      <c r="L91" s="229"/>
      <c r="M91" s="230"/>
      <c r="N91" s="580"/>
      <c r="O91" s="176"/>
      <c r="P91" s="229"/>
      <c r="Q91" s="230"/>
      <c r="R91" s="581"/>
      <c r="S91" s="176"/>
      <c r="T91" s="229"/>
      <c r="U91" s="230"/>
      <c r="V91" s="581"/>
      <c r="W91" s="131"/>
      <c r="X91" s="140">
        <f t="shared" si="44"/>
        <v>0</v>
      </c>
      <c r="Y91" s="368"/>
    </row>
    <row r="92" spans="1:25">
      <c r="A92" s="8">
        <v>5</v>
      </c>
      <c r="B92" s="350" t="s">
        <v>95</v>
      </c>
      <c r="C92" s="739"/>
      <c r="D92" s="740"/>
      <c r="E92" s="741"/>
      <c r="F92" s="403"/>
      <c r="G92" s="195"/>
      <c r="H92" s="229"/>
      <c r="I92" s="230"/>
      <c r="J92" s="403"/>
      <c r="K92" s="195"/>
      <c r="L92" s="229"/>
      <c r="M92" s="230"/>
      <c r="N92" s="403"/>
      <c r="O92" s="195"/>
      <c r="P92" s="229"/>
      <c r="Q92" s="230"/>
      <c r="R92" s="404"/>
      <c r="S92" s="195"/>
      <c r="T92" s="229"/>
      <c r="U92" s="230"/>
      <c r="V92" s="404"/>
      <c r="W92" s="131"/>
      <c r="X92" s="140">
        <f t="shared" si="44"/>
        <v>0</v>
      </c>
      <c r="Y92" s="368">
        <v>7531</v>
      </c>
    </row>
    <row r="93" spans="1:25">
      <c r="A93" s="8">
        <v>5</v>
      </c>
      <c r="B93" s="350" t="s">
        <v>96</v>
      </c>
      <c r="C93" s="739"/>
      <c r="D93" s="740"/>
      <c r="E93" s="741"/>
      <c r="F93" s="403"/>
      <c r="G93" s="195"/>
      <c r="H93" s="229"/>
      <c r="I93" s="230"/>
      <c r="J93" s="403"/>
      <c r="K93" s="195"/>
      <c r="L93" s="229"/>
      <c r="M93" s="230"/>
      <c r="N93" s="403"/>
      <c r="O93" s="195"/>
      <c r="P93" s="229"/>
      <c r="Q93" s="230"/>
      <c r="R93" s="404"/>
      <c r="S93" s="195"/>
      <c r="T93" s="229"/>
      <c r="U93" s="230"/>
      <c r="V93" s="404"/>
      <c r="W93" s="131"/>
      <c r="X93" s="140">
        <f t="shared" ref="X93" si="46">F93+J93+N93+R93+V93</f>
        <v>0</v>
      </c>
      <c r="Y93" s="368">
        <v>7532</v>
      </c>
    </row>
    <row r="94" spans="1:25">
      <c r="A94" s="8">
        <v>5</v>
      </c>
      <c r="B94" s="402" t="s">
        <v>97</v>
      </c>
      <c r="C94" s="739"/>
      <c r="D94" s="740"/>
      <c r="E94" s="741"/>
      <c r="F94" s="403"/>
      <c r="G94" s="176"/>
      <c r="H94" s="229"/>
      <c r="I94" s="230"/>
      <c r="J94" s="403"/>
      <c r="K94" s="176"/>
      <c r="L94" s="229"/>
      <c r="M94" s="230"/>
      <c r="N94" s="403"/>
      <c r="O94" s="176"/>
      <c r="P94" s="229"/>
      <c r="Q94" s="230"/>
      <c r="R94" s="404"/>
      <c r="S94" s="176"/>
      <c r="T94" s="229"/>
      <c r="U94" s="230"/>
      <c r="V94" s="404"/>
      <c r="W94" s="131"/>
      <c r="X94" s="140">
        <f t="shared" ref="X94:X99" si="47">F94+J94+N94+R94+V94</f>
        <v>0</v>
      </c>
      <c r="Y94" s="368">
        <v>7533</v>
      </c>
    </row>
    <row r="95" spans="1:25">
      <c r="A95" s="8">
        <v>5</v>
      </c>
      <c r="B95" s="402" t="s">
        <v>98</v>
      </c>
      <c r="C95" s="739"/>
      <c r="D95" s="740"/>
      <c r="E95" s="741"/>
      <c r="F95" s="403"/>
      <c r="G95" s="176"/>
      <c r="H95" s="229"/>
      <c r="I95" s="230"/>
      <c r="J95" s="403"/>
      <c r="K95" s="176"/>
      <c r="L95" s="229"/>
      <c r="M95" s="230"/>
      <c r="N95" s="403"/>
      <c r="O95" s="176"/>
      <c r="P95" s="229"/>
      <c r="Q95" s="230"/>
      <c r="R95" s="404"/>
      <c r="S95" s="176"/>
      <c r="T95" s="229"/>
      <c r="U95" s="230"/>
      <c r="V95" s="404"/>
      <c r="W95" s="131"/>
      <c r="X95" s="140">
        <f t="shared" ref="X95" si="48">F95+J95+N95+R95+V95</f>
        <v>0</v>
      </c>
      <c r="Y95" s="368">
        <v>7534</v>
      </c>
    </row>
    <row r="96" spans="1:25">
      <c r="A96" s="611">
        <v>5</v>
      </c>
      <c r="B96" s="402" t="s">
        <v>99</v>
      </c>
      <c r="C96" s="739"/>
      <c r="D96" s="740"/>
      <c r="E96" s="741"/>
      <c r="F96" s="403"/>
      <c r="G96" s="176"/>
      <c r="H96" s="229"/>
      <c r="I96" s="230"/>
      <c r="J96" s="403"/>
      <c r="K96" s="176"/>
      <c r="L96" s="229"/>
      <c r="M96" s="230"/>
      <c r="N96" s="403"/>
      <c r="O96" s="176"/>
      <c r="P96" s="229"/>
      <c r="Q96" s="230"/>
      <c r="R96" s="404"/>
      <c r="S96" s="176"/>
      <c r="T96" s="229"/>
      <c r="U96" s="230"/>
      <c r="V96" s="404"/>
      <c r="W96" s="131"/>
      <c r="X96" s="140">
        <f t="shared" ref="X96" si="49">F96+J96+N96+R96+V96</f>
        <v>0</v>
      </c>
      <c r="Y96" s="368">
        <v>7535</v>
      </c>
    </row>
    <row r="97" spans="1:25">
      <c r="A97" s="8">
        <v>6</v>
      </c>
      <c r="B97" s="416" t="s">
        <v>100</v>
      </c>
      <c r="C97" s="739"/>
      <c r="D97" s="740"/>
      <c r="E97" s="741"/>
      <c r="F97" s="580"/>
      <c r="G97" s="176"/>
      <c r="H97" s="229"/>
      <c r="I97" s="230"/>
      <c r="J97" s="580"/>
      <c r="K97" s="176"/>
      <c r="L97" s="229"/>
      <c r="M97" s="230"/>
      <c r="N97" s="580"/>
      <c r="O97" s="176"/>
      <c r="P97" s="229"/>
      <c r="Q97" s="230"/>
      <c r="R97" s="581"/>
      <c r="S97" s="176"/>
      <c r="T97" s="229"/>
      <c r="U97" s="230"/>
      <c r="V97" s="581"/>
      <c r="W97" s="131"/>
      <c r="X97" s="140">
        <f t="shared" si="47"/>
        <v>0</v>
      </c>
      <c r="Y97" s="368"/>
    </row>
    <row r="98" spans="1:25">
      <c r="A98" s="8">
        <v>6</v>
      </c>
      <c r="B98" s="416" t="s">
        <v>100</v>
      </c>
      <c r="C98" s="739"/>
      <c r="D98" s="740"/>
      <c r="E98" s="741"/>
      <c r="F98" s="580"/>
      <c r="G98" s="176"/>
      <c r="H98" s="229"/>
      <c r="I98" s="230"/>
      <c r="J98" s="580"/>
      <c r="K98" s="176"/>
      <c r="L98" s="229"/>
      <c r="M98" s="230"/>
      <c r="N98" s="580"/>
      <c r="O98" s="176"/>
      <c r="P98" s="229"/>
      <c r="Q98" s="230"/>
      <c r="R98" s="581"/>
      <c r="S98" s="176"/>
      <c r="T98" s="229"/>
      <c r="U98" s="230"/>
      <c r="V98" s="581"/>
      <c r="W98" s="131"/>
      <c r="X98" s="140">
        <f t="shared" ref="X98" si="50">F98+J98+N98+R98+V98</f>
        <v>0</v>
      </c>
      <c r="Y98" s="368"/>
    </row>
    <row r="99" spans="1:25">
      <c r="A99" s="8">
        <v>6</v>
      </c>
      <c r="B99" s="416" t="s">
        <v>100</v>
      </c>
      <c r="C99" s="739"/>
      <c r="D99" s="740"/>
      <c r="E99" s="741"/>
      <c r="F99" s="580"/>
      <c r="G99" s="176"/>
      <c r="H99" s="229"/>
      <c r="I99" s="230"/>
      <c r="J99" s="580"/>
      <c r="K99" s="176"/>
      <c r="L99" s="229"/>
      <c r="M99" s="230"/>
      <c r="N99" s="580"/>
      <c r="O99" s="176"/>
      <c r="P99" s="229"/>
      <c r="Q99" s="230"/>
      <c r="R99" s="581"/>
      <c r="S99" s="176"/>
      <c r="T99" s="229"/>
      <c r="U99" s="230"/>
      <c r="V99" s="581"/>
      <c r="W99" s="131"/>
      <c r="X99" s="140">
        <f t="shared" si="47"/>
        <v>0</v>
      </c>
      <c r="Y99" s="368"/>
    </row>
    <row r="100" spans="1:25">
      <c r="A100" s="611">
        <v>6</v>
      </c>
      <c r="B100" s="416" t="s">
        <v>100</v>
      </c>
      <c r="C100" s="739"/>
      <c r="D100" s="740"/>
      <c r="E100" s="741"/>
      <c r="F100" s="580"/>
      <c r="G100" s="176"/>
      <c r="H100" s="229"/>
      <c r="I100" s="230"/>
      <c r="J100" s="580"/>
      <c r="K100" s="176"/>
      <c r="L100" s="229"/>
      <c r="M100" s="230"/>
      <c r="N100" s="580"/>
      <c r="O100" s="176"/>
      <c r="P100" s="229"/>
      <c r="Q100" s="230"/>
      <c r="R100" s="581"/>
      <c r="S100" s="176"/>
      <c r="T100" s="229"/>
      <c r="U100" s="230"/>
      <c r="V100" s="581"/>
      <c r="W100" s="131"/>
      <c r="X100" s="140">
        <f t="shared" si="44"/>
        <v>0</v>
      </c>
      <c r="Y100" s="368"/>
    </row>
    <row r="101" spans="1:25" ht="13.5" thickBot="1">
      <c r="B101" s="569"/>
      <c r="C101" s="451"/>
      <c r="D101" s="528"/>
      <c r="E101" s="37"/>
      <c r="F101" s="451"/>
      <c r="G101" s="169"/>
      <c r="H101" s="528"/>
      <c r="I101" s="37"/>
      <c r="J101" s="451"/>
      <c r="K101" s="169"/>
      <c r="L101" s="528"/>
      <c r="M101" s="37"/>
      <c r="N101" s="451"/>
      <c r="O101" s="169"/>
      <c r="P101" s="528"/>
      <c r="Q101" s="37"/>
      <c r="R101" s="451"/>
      <c r="S101" s="169"/>
      <c r="T101" s="528"/>
      <c r="U101" s="37"/>
      <c r="V101" s="451"/>
      <c r="W101" s="572"/>
      <c r="X101" s="529"/>
      <c r="Y101" s="371"/>
    </row>
    <row r="102" spans="1:25" s="67" customFormat="1" ht="18.75" customHeight="1" thickBot="1">
      <c r="A102" s="65"/>
      <c r="B102" s="115" t="s">
        <v>101</v>
      </c>
      <c r="C102" s="117"/>
      <c r="D102" s="118"/>
      <c r="E102" s="119"/>
      <c r="F102" s="120">
        <f>SUM(F85:F100)</f>
        <v>0</v>
      </c>
      <c r="G102" s="156"/>
      <c r="H102" s="118"/>
      <c r="I102" s="119"/>
      <c r="J102" s="120">
        <f>SUM(J85:J100)</f>
        <v>0</v>
      </c>
      <c r="K102" s="156"/>
      <c r="L102" s="118"/>
      <c r="M102" s="119"/>
      <c r="N102" s="120">
        <f>SUM(N85:N100)</f>
        <v>0</v>
      </c>
      <c r="O102" s="156"/>
      <c r="P102" s="118"/>
      <c r="Q102" s="119"/>
      <c r="R102" s="120">
        <f>SUM(R85:R100)</f>
        <v>0</v>
      </c>
      <c r="S102" s="156"/>
      <c r="T102" s="118"/>
      <c r="U102" s="119"/>
      <c r="V102" s="120">
        <f>SUM(V85:V100)</f>
        <v>0</v>
      </c>
      <c r="W102" s="116"/>
      <c r="X102" s="141">
        <f t="shared" ref="X102:X104" si="51">F102+J102+N102+R102+V102</f>
        <v>0</v>
      </c>
      <c r="Y102" s="629">
        <f>SUM(X85:X100)</f>
        <v>0</v>
      </c>
    </row>
    <row r="103" spans="1:25" s="253" customFormat="1" ht="20.100000000000001" customHeight="1">
      <c r="A103" s="245"/>
      <c r="B103" s="653" t="s">
        <v>102</v>
      </c>
      <c r="C103" s="246"/>
      <c r="D103" s="249"/>
      <c r="E103" s="250"/>
      <c r="F103" s="247">
        <f>F65+F71+F77+F82+F102</f>
        <v>0</v>
      </c>
      <c r="G103" s="248"/>
      <c r="H103" s="249"/>
      <c r="I103" s="250"/>
      <c r="J103" s="247">
        <f>J65+J71+J77+J82+J102</f>
        <v>0</v>
      </c>
      <c r="K103" s="248"/>
      <c r="L103" s="249"/>
      <c r="M103" s="250"/>
      <c r="N103" s="247">
        <f>N65+N71+N77+N82+N102</f>
        <v>0</v>
      </c>
      <c r="O103" s="248"/>
      <c r="P103" s="249"/>
      <c r="Q103" s="250"/>
      <c r="R103" s="251">
        <f>R65+R71+R77+R82+R102</f>
        <v>0</v>
      </c>
      <c r="S103" s="248"/>
      <c r="T103" s="249"/>
      <c r="U103" s="250"/>
      <c r="V103" s="251">
        <f>V65+V71+V77+V82+V102</f>
        <v>0</v>
      </c>
      <c r="W103" s="252"/>
      <c r="X103" s="379">
        <f t="shared" si="51"/>
        <v>0</v>
      </c>
      <c r="Y103" s="630"/>
    </row>
    <row r="104" spans="1:25" ht="20.100000000000001" customHeight="1" thickBot="1">
      <c r="B104" s="266"/>
      <c r="C104" s="267"/>
      <c r="D104" s="267"/>
      <c r="E104" s="613" t="s">
        <v>216</v>
      </c>
      <c r="F104" s="633">
        <f>F116</f>
        <v>0</v>
      </c>
      <c r="G104" s="634"/>
      <c r="H104" s="635"/>
      <c r="I104" s="268"/>
      <c r="J104" s="633">
        <f>J116</f>
        <v>0</v>
      </c>
      <c r="K104" s="634"/>
      <c r="L104" s="635"/>
      <c r="M104" s="268"/>
      <c r="N104" s="633">
        <f>N116</f>
        <v>0</v>
      </c>
      <c r="O104" s="634"/>
      <c r="P104" s="635"/>
      <c r="Q104" s="268"/>
      <c r="R104" s="636">
        <f>R116</f>
        <v>0</v>
      </c>
      <c r="S104" s="634"/>
      <c r="T104" s="635"/>
      <c r="U104" s="268"/>
      <c r="V104" s="636">
        <f>V116</f>
        <v>0</v>
      </c>
      <c r="W104" s="637"/>
      <c r="X104" s="638">
        <f t="shared" si="51"/>
        <v>0</v>
      </c>
      <c r="Y104" s="631"/>
    </row>
    <row r="105" spans="1:25" s="253" customFormat="1" ht="20.100000000000001" customHeight="1" thickBot="1">
      <c r="A105" s="245"/>
      <c r="B105" s="311" t="s">
        <v>217</v>
      </c>
      <c r="C105" s="271" t="s">
        <v>103</v>
      </c>
      <c r="D105" s="737">
        <v>0.503</v>
      </c>
      <c r="E105" s="738"/>
      <c r="F105" s="269">
        <f>F104*D105</f>
        <v>0</v>
      </c>
      <c r="G105" s="255"/>
      <c r="H105" s="256"/>
      <c r="I105" s="257"/>
      <c r="J105" s="254">
        <f>J104*D105</f>
        <v>0</v>
      </c>
      <c r="K105" s="255"/>
      <c r="L105" s="256"/>
      <c r="M105" s="257"/>
      <c r="N105" s="254">
        <f>N104*D105</f>
        <v>0</v>
      </c>
      <c r="O105" s="255"/>
      <c r="P105" s="256"/>
      <c r="Q105" s="257"/>
      <c r="R105" s="258">
        <f>R104*D105</f>
        <v>0</v>
      </c>
      <c r="S105" s="255"/>
      <c r="T105" s="256"/>
      <c r="U105" s="257"/>
      <c r="V105" s="258">
        <f>V104*D105</f>
        <v>0</v>
      </c>
      <c r="W105" s="259"/>
      <c r="X105" s="380">
        <f>F105+J105+N105+R105+V105</f>
        <v>0</v>
      </c>
      <c r="Y105" s="632">
        <v>7990</v>
      </c>
    </row>
    <row r="106" spans="1:25" s="253" customFormat="1" ht="26.25" customHeight="1" thickBot="1">
      <c r="A106" s="245"/>
      <c r="B106" s="654" t="s">
        <v>104</v>
      </c>
      <c r="C106" s="260"/>
      <c r="D106" s="260"/>
      <c r="E106" s="270" t="s">
        <v>105</v>
      </c>
      <c r="F106" s="261">
        <f>SUM(F103+F105)</f>
        <v>0</v>
      </c>
      <c r="G106" s="262"/>
      <c r="H106" s="260"/>
      <c r="I106" s="270" t="s">
        <v>106</v>
      </c>
      <c r="J106" s="261">
        <f>SUM(J103+J105)</f>
        <v>0</v>
      </c>
      <c r="K106" s="262"/>
      <c r="L106" s="260"/>
      <c r="M106" s="270" t="s">
        <v>107</v>
      </c>
      <c r="N106" s="261">
        <f>SUM(N103+N105)</f>
        <v>0</v>
      </c>
      <c r="O106" s="262"/>
      <c r="P106" s="260"/>
      <c r="Q106" s="270" t="s">
        <v>108</v>
      </c>
      <c r="R106" s="261">
        <f>SUM(R103+R105)</f>
        <v>0</v>
      </c>
      <c r="S106" s="262"/>
      <c r="T106" s="260"/>
      <c r="U106" s="270" t="s">
        <v>109</v>
      </c>
      <c r="V106" s="261">
        <f>SUM(V103+V105)</f>
        <v>0</v>
      </c>
      <c r="W106" s="263"/>
      <c r="X106" s="381">
        <f>F106+J106+N106+R106+V106</f>
        <v>0</v>
      </c>
      <c r="Y106" s="282">
        <f>X103+X105</f>
        <v>0</v>
      </c>
    </row>
    <row r="107" spans="1:25" ht="23.25" customHeight="1" thickBot="1">
      <c r="B107" s="569"/>
      <c r="C107" s="451"/>
      <c r="D107" s="451"/>
      <c r="F107" s="451"/>
      <c r="G107" s="169"/>
      <c r="H107" s="451"/>
      <c r="I107" s="608"/>
      <c r="J107" s="451"/>
      <c r="K107" s="169"/>
      <c r="L107" s="451"/>
      <c r="M107" s="608"/>
      <c r="N107" s="451"/>
      <c r="O107" s="169"/>
      <c r="P107" s="451"/>
      <c r="R107" s="451"/>
      <c r="S107" s="169"/>
      <c r="T107" s="451"/>
      <c r="V107" s="684" t="s">
        <v>242</v>
      </c>
      <c r="W107" s="451"/>
      <c r="X107" s="686">
        <v>0</v>
      </c>
      <c r="Y107" s="685">
        <f>X106-X107</f>
        <v>0</v>
      </c>
    </row>
    <row r="108" spans="1:25" ht="14.25">
      <c r="B108" s="620"/>
      <c r="C108" s="312"/>
      <c r="D108" s="313"/>
      <c r="E108" s="328" t="s">
        <v>110</v>
      </c>
      <c r="F108" s="122">
        <f>F103-F92-F93-F94-F95-F96</f>
        <v>0</v>
      </c>
      <c r="G108" s="196"/>
      <c r="H108" s="313"/>
      <c r="I108" s="607"/>
      <c r="J108" s="122">
        <f>J103-J92-J93-J94-J95-J96</f>
        <v>0</v>
      </c>
      <c r="K108" s="196"/>
      <c r="L108" s="313"/>
      <c r="M108" s="607"/>
      <c r="N108" s="122">
        <f>N103-N92-N93-N94-N95-N96</f>
        <v>0</v>
      </c>
      <c r="O108" s="196"/>
      <c r="P108" s="313"/>
      <c r="Q108" s="314"/>
      <c r="R108" s="123">
        <f>R103-R92-R93-R94-R95-R96</f>
        <v>0</v>
      </c>
      <c r="S108" s="196"/>
      <c r="T108" s="313"/>
      <c r="U108" s="314"/>
      <c r="V108" s="123">
        <f>V103-V92-V93-V94-V95-V96</f>
        <v>0</v>
      </c>
      <c r="W108" s="124"/>
      <c r="X108" s="142">
        <f>X65+X71+X77+X82+X102-X92-X93-X94-X95-X96</f>
        <v>0</v>
      </c>
      <c r="Y108" s="614"/>
    </row>
    <row r="109" spans="1:25">
      <c r="B109" s="621"/>
      <c r="C109" s="265"/>
      <c r="D109" s="315"/>
      <c r="E109" s="329" t="s">
        <v>95</v>
      </c>
      <c r="F109" s="125">
        <f>+IF(F92&gt;24999.99,25000,F92)</f>
        <v>0</v>
      </c>
      <c r="G109" s="197"/>
      <c r="H109" s="623"/>
      <c r="I109" s="622"/>
      <c r="J109" s="125">
        <f>+IF((J92+F92)&gt;24999.99,(25000-F109),J92)</f>
        <v>0</v>
      </c>
      <c r="K109" s="197"/>
      <c r="L109" s="624"/>
      <c r="M109" s="622"/>
      <c r="N109" s="125">
        <f>+IF((N92+J92+F92)&gt;24999.99,(25000-J109-F109),N92)</f>
        <v>0</v>
      </c>
      <c r="O109" s="197"/>
      <c r="P109" s="624"/>
      <c r="Q109" s="622"/>
      <c r="R109" s="126">
        <f>+IF((R92+N92+J92+F92)&gt;24999.99,(25000-N109-J109-F109),R92)</f>
        <v>0</v>
      </c>
      <c r="S109" s="197"/>
      <c r="T109" s="624"/>
      <c r="U109" s="622"/>
      <c r="V109" s="126">
        <f>+IF((V92+R92+N92+J92+F92)&gt;24999.99,(25000-R109-N109-J109-F109),V92)</f>
        <v>0</v>
      </c>
      <c r="W109" s="127"/>
      <c r="X109" s="143">
        <f t="shared" ref="X109:X115" si="52">F109+J109+N109+R109+V109</f>
        <v>0</v>
      </c>
      <c r="Y109" s="615"/>
    </row>
    <row r="110" spans="1:25">
      <c r="B110" s="621"/>
      <c r="C110" s="265"/>
      <c r="D110" s="315"/>
      <c r="E110" s="329" t="s">
        <v>96</v>
      </c>
      <c r="F110" s="125">
        <f>+IF(F93&gt;24999.99,25000,F93)</f>
        <v>0</v>
      </c>
      <c r="G110" s="197"/>
      <c r="H110" s="315"/>
      <c r="I110" s="622"/>
      <c r="J110" s="125">
        <f>+IF((J93+F93)&gt;24999.99,(25000-F110),J93)</f>
        <v>0</v>
      </c>
      <c r="K110" s="197"/>
      <c r="L110" s="315"/>
      <c r="M110" s="622"/>
      <c r="N110" s="125">
        <f>+IF((N93+J93+F93)&gt;24999.99,(25000-J110-F110),N93)</f>
        <v>0</v>
      </c>
      <c r="O110" s="197"/>
      <c r="P110" s="315"/>
      <c r="Q110" s="622"/>
      <c r="R110" s="126">
        <f>+IF((R93+N93+J93+F93)&gt;24999.99,(25000-N110-J110-F110),R93)</f>
        <v>0</v>
      </c>
      <c r="S110" s="197"/>
      <c r="T110" s="315"/>
      <c r="U110" s="622"/>
      <c r="V110" s="126">
        <f>+IF((V93+R93+N93+J93+F93)&gt;24999.99,(25000-R110-N110-J110-F110),V93)</f>
        <v>0</v>
      </c>
      <c r="W110" s="127"/>
      <c r="X110" s="143">
        <f t="shared" si="52"/>
        <v>0</v>
      </c>
      <c r="Y110" s="615"/>
    </row>
    <row r="111" spans="1:25">
      <c r="B111" s="621"/>
      <c r="C111" s="265"/>
      <c r="D111" s="315"/>
      <c r="E111" s="329" t="s">
        <v>97</v>
      </c>
      <c r="F111" s="125">
        <f>+IF(F94&gt;24999.99,25000,F94)</f>
        <v>0</v>
      </c>
      <c r="G111" s="197"/>
      <c r="H111" s="315"/>
      <c r="I111" s="622"/>
      <c r="J111" s="125">
        <f>+IF((J94+F94)&gt;24999.99,(25000-F111),J94)</f>
        <v>0</v>
      </c>
      <c r="K111" s="197"/>
      <c r="L111" s="315"/>
      <c r="M111" s="622"/>
      <c r="N111" s="125">
        <f>+IF((N94+J94+F94)&gt;24999.99,(25000-J111-F111),N94)</f>
        <v>0</v>
      </c>
      <c r="O111" s="197"/>
      <c r="P111" s="315"/>
      <c r="Q111" s="622"/>
      <c r="R111" s="126">
        <f>+IF((R94+N94+J94+F94)&gt;24999.99,(25000-N111-J111-F111),R94)</f>
        <v>0</v>
      </c>
      <c r="S111" s="197"/>
      <c r="T111" s="315"/>
      <c r="U111" s="622"/>
      <c r="V111" s="126">
        <f>+IF((V94+R94+N94+J94+F94)&gt;24999.99,(25000-R111-N111-J111-F111),V94)</f>
        <v>0</v>
      </c>
      <c r="W111" s="127"/>
      <c r="X111" s="143">
        <f t="shared" si="52"/>
        <v>0</v>
      </c>
      <c r="Y111" s="615"/>
    </row>
    <row r="112" spans="1:25">
      <c r="B112" s="621"/>
      <c r="C112" s="265"/>
      <c r="D112" s="315"/>
      <c r="E112" s="329" t="s">
        <v>98</v>
      </c>
      <c r="F112" s="125">
        <f>+IF(F95&gt;24999.99,25000,F95)</f>
        <v>0</v>
      </c>
      <c r="G112" s="197"/>
      <c r="H112" s="315"/>
      <c r="I112" s="622"/>
      <c r="J112" s="125">
        <f>+IF((J95+F95)&gt;24999.99,(25000-F112),J95)</f>
        <v>0</v>
      </c>
      <c r="K112" s="197"/>
      <c r="L112" s="315"/>
      <c r="M112" s="622"/>
      <c r="N112" s="125">
        <f>+IF((N95+J95+F95)&gt;24999.99,(25000-J112-F112),N95)</f>
        <v>0</v>
      </c>
      <c r="O112" s="197"/>
      <c r="P112" s="315"/>
      <c r="Q112" s="622"/>
      <c r="R112" s="126">
        <f>+IF((R95+N95+J95+F95)&gt;24999.99,(25000-N112-J112-F112),R95)</f>
        <v>0</v>
      </c>
      <c r="S112" s="197"/>
      <c r="T112" s="315"/>
      <c r="U112" s="622"/>
      <c r="V112" s="126">
        <f>+IF((V95+R95+N95+J95+F95)&gt;24999.99,(25000-R112-N112-J112-F112),V95)</f>
        <v>0</v>
      </c>
      <c r="W112" s="127"/>
      <c r="X112" s="143">
        <f t="shared" ref="X112" si="53">F112+J112+N112+R112+V112</f>
        <v>0</v>
      </c>
      <c r="Y112" s="615"/>
    </row>
    <row r="113" spans="1:25">
      <c r="B113" s="621"/>
      <c r="C113" s="265"/>
      <c r="D113" s="315"/>
      <c r="E113" s="329" t="s">
        <v>99</v>
      </c>
      <c r="F113" s="125">
        <f>+IF(F96&gt;24999.99,25000,F96)</f>
        <v>0</v>
      </c>
      <c r="G113" s="197"/>
      <c r="H113" s="315"/>
      <c r="I113" s="622"/>
      <c r="J113" s="125">
        <f>+IF((J96+F96)&gt;24999.99,(25000-F113),J96)</f>
        <v>0</v>
      </c>
      <c r="K113" s="197"/>
      <c r="L113" s="315"/>
      <c r="M113" s="622"/>
      <c r="N113" s="125">
        <f>+IF((N96+J96+F96)&gt;24999.99,(25000-J113-F113),N96)</f>
        <v>0</v>
      </c>
      <c r="O113" s="197"/>
      <c r="P113" s="315"/>
      <c r="Q113" s="622"/>
      <c r="R113" s="126">
        <f>+IF((R96+N96+J96+F96)&gt;24999.99,(25000-N113-J113-F113),R96)</f>
        <v>0</v>
      </c>
      <c r="S113" s="197"/>
      <c r="T113" s="315"/>
      <c r="U113" s="622"/>
      <c r="V113" s="126">
        <f>+IF((V96+R96+N96+J96+F96)&gt;24999.99,(25000-R113-N113-J113-F113),V96)</f>
        <v>0</v>
      </c>
      <c r="W113" s="127"/>
      <c r="X113" s="143">
        <f t="shared" ref="X113" si="54">F113+J113+N113+R113+V113</f>
        <v>0</v>
      </c>
      <c r="Y113" s="615"/>
    </row>
    <row r="114" spans="1:25">
      <c r="B114" s="264"/>
      <c r="C114" s="265"/>
      <c r="D114" s="315"/>
      <c r="E114" s="329" t="s">
        <v>84</v>
      </c>
      <c r="F114" s="125">
        <f>F82</f>
        <v>0</v>
      </c>
      <c r="G114" s="197"/>
      <c r="H114" s="315"/>
      <c r="I114" s="316"/>
      <c r="J114" s="125">
        <f>J82</f>
        <v>0</v>
      </c>
      <c r="K114" s="197"/>
      <c r="L114" s="315"/>
      <c r="M114" s="316"/>
      <c r="N114" s="125">
        <f>N82</f>
        <v>0</v>
      </c>
      <c r="O114" s="197"/>
      <c r="P114" s="315"/>
      <c r="Q114" s="316"/>
      <c r="R114" s="126">
        <f>R82</f>
        <v>0</v>
      </c>
      <c r="S114" s="197"/>
      <c r="T114" s="315"/>
      <c r="U114" s="316"/>
      <c r="V114" s="126">
        <f>V82</f>
        <v>0</v>
      </c>
      <c r="W114" s="127"/>
      <c r="X114" s="143">
        <f t="shared" si="52"/>
        <v>0</v>
      </c>
      <c r="Y114" s="373"/>
    </row>
    <row r="115" spans="1:25" ht="13.5" thickBot="1">
      <c r="B115" s="317"/>
      <c r="C115" s="318"/>
      <c r="D115" s="319"/>
      <c r="E115" s="330" t="s">
        <v>111</v>
      </c>
      <c r="F115" s="128">
        <f>F77</f>
        <v>0</v>
      </c>
      <c r="G115" s="198"/>
      <c r="H115" s="319"/>
      <c r="I115" s="320"/>
      <c r="J115" s="128">
        <f>J77</f>
        <v>0</v>
      </c>
      <c r="K115" s="198"/>
      <c r="L115" s="319"/>
      <c r="M115" s="320"/>
      <c r="N115" s="128">
        <f>N77</f>
        <v>0</v>
      </c>
      <c r="O115" s="198"/>
      <c r="P115" s="319"/>
      <c r="Q115" s="320"/>
      <c r="R115" s="129">
        <f>R77</f>
        <v>0</v>
      </c>
      <c r="S115" s="198"/>
      <c r="T115" s="319"/>
      <c r="U115" s="320"/>
      <c r="V115" s="129">
        <f>V77</f>
        <v>0</v>
      </c>
      <c r="W115" s="130"/>
      <c r="X115" s="144">
        <f t="shared" si="52"/>
        <v>0</v>
      </c>
      <c r="Y115" s="374"/>
    </row>
    <row r="116" spans="1:25" ht="13.5" thickBot="1">
      <c r="B116" s="326"/>
      <c r="C116" s="327"/>
      <c r="D116" s="323"/>
      <c r="E116" s="321" t="s">
        <v>112</v>
      </c>
      <c r="F116" s="625">
        <f>SUM(F108:F113)-F114-F115</f>
        <v>0</v>
      </c>
      <c r="G116" s="322"/>
      <c r="H116" s="323"/>
      <c r="I116" s="324"/>
      <c r="J116" s="625">
        <f>SUM(J108:J113)-J114-J115</f>
        <v>0</v>
      </c>
      <c r="K116" s="322"/>
      <c r="L116" s="323"/>
      <c r="M116" s="324"/>
      <c r="N116" s="625">
        <f>SUM(N108:N113)-N114-N115</f>
        <v>0</v>
      </c>
      <c r="O116" s="322"/>
      <c r="P116" s="323"/>
      <c r="Q116" s="324"/>
      <c r="R116" s="626">
        <f>SUM(R108:R113)-R114-R115</f>
        <v>0</v>
      </c>
      <c r="S116" s="322"/>
      <c r="T116" s="323"/>
      <c r="U116" s="324"/>
      <c r="V116" s="626">
        <f>SUM(V108:V113)-V114-V115</f>
        <v>0</v>
      </c>
      <c r="W116" s="325"/>
      <c r="X116" s="627">
        <f>F116+J116+N116+R116+V116</f>
        <v>0</v>
      </c>
      <c r="Y116" s="628">
        <f>SUM(X108:X113)-X114-X115</f>
        <v>0</v>
      </c>
    </row>
    <row r="117" spans="1:25" ht="13.5" thickBot="1">
      <c r="B117" s="569"/>
      <c r="C117" s="451"/>
      <c r="D117" s="528"/>
      <c r="E117" s="37"/>
      <c r="F117" s="451"/>
      <c r="G117" s="23"/>
      <c r="H117" s="451"/>
      <c r="J117" s="451"/>
      <c r="K117" s="23"/>
      <c r="L117" s="451"/>
      <c r="N117" s="451"/>
      <c r="O117" s="23"/>
      <c r="P117" s="451"/>
      <c r="R117" s="451"/>
      <c r="S117" s="23"/>
      <c r="T117" s="451"/>
      <c r="V117" s="451"/>
      <c r="W117" s="451"/>
      <c r="X117" s="590"/>
      <c r="Y117" s="371"/>
    </row>
    <row r="118" spans="1:25" ht="26.25">
      <c r="A118" s="752" t="s">
        <v>113</v>
      </c>
      <c r="B118" s="88" t="s">
        <v>114</v>
      </c>
      <c r="C118" s="718" t="s">
        <v>263</v>
      </c>
      <c r="D118" s="394" t="s">
        <v>115</v>
      </c>
      <c r="E118" s="668"/>
      <c r="F118" s="663" t="s">
        <v>116</v>
      </c>
      <c r="G118" s="651" t="s">
        <v>221</v>
      </c>
      <c r="H118" s="13" t="s">
        <v>117</v>
      </c>
      <c r="I118" s="672"/>
      <c r="J118" s="663" t="s">
        <v>118</v>
      </c>
      <c r="K118" s="651" t="s">
        <v>221</v>
      </c>
      <c r="L118" s="13" t="s">
        <v>117</v>
      </c>
      <c r="M118" s="672"/>
      <c r="N118" s="663" t="s">
        <v>119</v>
      </c>
      <c r="O118" s="651" t="s">
        <v>221</v>
      </c>
      <c r="P118" s="13" t="s">
        <v>117</v>
      </c>
      <c r="Q118" s="672"/>
      <c r="R118" s="81" t="s">
        <v>120</v>
      </c>
      <c r="S118" s="651" t="s">
        <v>221</v>
      </c>
      <c r="T118" s="13" t="s">
        <v>117</v>
      </c>
      <c r="U118" s="672"/>
      <c r="V118" s="81" t="s">
        <v>121</v>
      </c>
      <c r="W118" s="651" t="s">
        <v>221</v>
      </c>
      <c r="X118" s="591"/>
      <c r="Y118" s="372"/>
    </row>
    <row r="119" spans="1:25">
      <c r="A119" s="753"/>
      <c r="B119" s="175" t="s">
        <v>122</v>
      </c>
      <c r="C119" s="713"/>
      <c r="D119" s="395">
        <v>0</v>
      </c>
      <c r="E119" s="669"/>
      <c r="F119" s="664" cm="1">
        <f t="array" ref="F119">_xlfn.IFS(G119="",(D119+D119*D135),G119="A",(D119+10000)+(D119+10000)*D135,G119="F",(D119+13000)+(D119+13000)*D135,G119="C",(D119+D136)+(D119+D136)*D135)</f>
        <v>0</v>
      </c>
      <c r="G119" s="688"/>
      <c r="H119" s="639">
        <f>F119/9*12</f>
        <v>0</v>
      </c>
      <c r="I119" s="673"/>
      <c r="J119" s="664" cm="1">
        <f t="array" ref="J119">_xlfn.IFS(K119="",(F119+F119*J135),K119="A",(F119+10000)+(F119+10000)*J135,K119="F",(F119+13000)+(F119+13000)*J135,K119="C",(F119+D136)+(H119+D136)*J135)</f>
        <v>0</v>
      </c>
      <c r="K119" s="688"/>
      <c r="L119" s="639">
        <f>J119/9*12</f>
        <v>0</v>
      </c>
      <c r="M119" s="673"/>
      <c r="N119" s="664" cm="1">
        <f t="array" ref="N119">_xlfn.IFS(O119="",(J119+J119*N135),O119="A",(J119+10000)+(J119+10000)*N135,O119="F",(J119+13000)+(J119+13000)*N135,O119="C",(J119+D136)+(J119+D136)*N135)</f>
        <v>0</v>
      </c>
      <c r="O119" s="688"/>
      <c r="P119" s="639">
        <f>N119/9*12</f>
        <v>0</v>
      </c>
      <c r="Q119" s="673"/>
      <c r="R119" s="664" cm="1">
        <f t="array" ref="R119">_xlfn.IFS(S119="",(N119+N119*R135),S119="A",(N119+10000)+(N119+10000)*R135,S119="F",(N119+13000)+(N119+13000)*R135,S119="C",(N119+D136)+(N119+D136)*R135)</f>
        <v>0</v>
      </c>
      <c r="S119" s="688"/>
      <c r="T119" s="639">
        <f>R119/9*12</f>
        <v>0</v>
      </c>
      <c r="U119" s="673"/>
      <c r="V119" s="664" cm="1">
        <f t="array" ref="V119">_xlfn.IFS(W119="",(R119+R119*V135),W119="A",(R119+10000)+(R119+10000)*V135,W119="F",(R119+13000)+(R119+13000)*V135,W119="C",(R119+D136)+(R119+D136)*V135)</f>
        <v>0</v>
      </c>
      <c r="W119" s="688"/>
      <c r="X119" s="640">
        <f>V119/9*12</f>
        <v>0</v>
      </c>
      <c r="Y119" s="373"/>
    </row>
    <row r="120" spans="1:25">
      <c r="A120" s="753"/>
      <c r="B120" s="305" t="s">
        <v>123</v>
      </c>
      <c r="C120" s="714"/>
      <c r="D120" s="396">
        <v>0</v>
      </c>
      <c r="E120" s="670"/>
      <c r="F120" s="664" cm="1">
        <f t="array" ref="F120">_xlfn.IFS(G120="",(D120+D120*D135),G120="A",(D120+10000)+(D120+10000)*D135,G120="F",(D120+13000)+(D120+13000)*D135,G120="C",(D120+D136)+(D120+D136)*D135)</f>
        <v>0</v>
      </c>
      <c r="G120" s="689"/>
      <c r="H120" s="639">
        <f t="shared" ref="H120:H121" si="55">F120/9*12</f>
        <v>0</v>
      </c>
      <c r="I120" s="674"/>
      <c r="J120" s="664" cm="1">
        <f t="array" ref="J120">_xlfn.IFS(K120="",(F120+F120*J135),K120="A",(F120+10000)+(F120+10000)*J135,K120="F",(F120+13000)+(F120+13000)*J135,K120="C",(F120+D136)+(F120+D136)*J135)</f>
        <v>0</v>
      </c>
      <c r="K120" s="689"/>
      <c r="L120" s="639">
        <f t="shared" ref="L120:L121" si="56">J120/9*12</f>
        <v>0</v>
      </c>
      <c r="M120" s="674"/>
      <c r="N120" s="664" cm="1">
        <f t="array" ref="N120">_xlfn.IFS(O120="",(J120+J120*N135),O120="A",(J120+10000)+(J120+10000)*N135,O120="F",(J120+13000)+(J120+13000)*N135,O120="C",(J120+D136)+(J120+D136)*N135)</f>
        <v>0</v>
      </c>
      <c r="O120" s="689"/>
      <c r="P120" s="639">
        <f t="shared" ref="P120:P121" si="57">N120/9*12</f>
        <v>0</v>
      </c>
      <c r="Q120" s="674"/>
      <c r="R120" s="664" cm="1">
        <f t="array" ref="R120">_xlfn.IFS(S120="",(N120+N120*R135),S120="A",(N120+10000)+(N120+10000)*R135,S120="F",(N120+13000)+(N120+13000)*R135,S120="C",(N120+D136)+(N120+D136)*R136)</f>
        <v>0</v>
      </c>
      <c r="S120" s="689"/>
      <c r="T120" s="639">
        <f t="shared" ref="T120:T121" si="58">R120/9*12</f>
        <v>0</v>
      </c>
      <c r="U120" s="674"/>
      <c r="V120" s="664" cm="1">
        <f t="array" ref="V120">_xlfn.IFS(W120="",(R120+R120*V135),W120="A",(R120+10000)+(R120+10000)*V135,W120="F",(R120+13000)+(R120+13000)*V135,W120="C",(R120+D136)+(R120+D136)*V135)</f>
        <v>0</v>
      </c>
      <c r="W120" s="689"/>
      <c r="X120" s="640">
        <f t="shared" ref="X120:X121" si="59">V120/9*12</f>
        <v>0</v>
      </c>
      <c r="Y120" s="375"/>
    </row>
    <row r="121" spans="1:25">
      <c r="A121" s="753"/>
      <c r="B121" s="305" t="s">
        <v>124</v>
      </c>
      <c r="C121" s="714"/>
      <c r="D121" s="396">
        <v>0</v>
      </c>
      <c r="E121" s="670"/>
      <c r="F121" s="664" cm="1">
        <f t="array" ref="F121">_xlfn.IFS(G121="",(D121+D121*D135),G121="A",(D121+10000)+(D121+10000)*D135,G121="F",(D121+13000)+(D121+13000)*D135,G121="C",(D121+D136)+(D121+D136)*D135)</f>
        <v>0</v>
      </c>
      <c r="G121" s="689"/>
      <c r="H121" s="639">
        <f t="shared" si="55"/>
        <v>0</v>
      </c>
      <c r="I121" s="674"/>
      <c r="J121" s="664" cm="1">
        <f t="array" ref="J121">_xlfn.IFS(K121="",(F121+F121*J135),K121="A",(F121+10000)+(F121+10000)*J135,K121="F",(F121+13000)+(F121+13000)*J135,K121="C",(F121+D136)+(F121+D136)*J135)</f>
        <v>0</v>
      </c>
      <c r="K121" s="689"/>
      <c r="L121" s="639">
        <f t="shared" si="56"/>
        <v>0</v>
      </c>
      <c r="M121" s="674"/>
      <c r="N121" s="664" cm="1">
        <f t="array" ref="N121">_xlfn.IFS(O121="",(J121+J121*N135),O121="A",(J121+10000)+(J121+10000)*N135,O121="F",(J121+13000)+(J121+13000)*N135,O121="C",(J121+D136)+(J121+D136)*N135)</f>
        <v>0</v>
      </c>
      <c r="O121" s="689"/>
      <c r="P121" s="639">
        <f t="shared" si="57"/>
        <v>0</v>
      </c>
      <c r="Q121" s="674"/>
      <c r="R121" s="664" cm="1">
        <f t="array" ref="R121">_xlfn.IFS(S121="",(N121+N121*R135),S121="A",(N121+10000)+(N121+10000)*R135,S121="F",(N121+13000)+(N121+13000)*R135,S121="C",(N121+D136)+(N121+D136)*R135)</f>
        <v>0</v>
      </c>
      <c r="S121" s="689"/>
      <c r="T121" s="639">
        <f t="shared" si="58"/>
        <v>0</v>
      </c>
      <c r="U121" s="674"/>
      <c r="V121" s="664" cm="1">
        <f t="array" ref="V121">_xlfn.IFS(W121="",(R121+R121*V135),W121="A",(R121+10000)+(R121+10000)*V135,W121="F",(R121+13000)+(R121+13000)*V135,W121="C",(R121+D136)+(R121+D136)*V135)</f>
        <v>0</v>
      </c>
      <c r="W121" s="689"/>
      <c r="X121" s="640">
        <f t="shared" si="59"/>
        <v>0</v>
      </c>
      <c r="Y121" s="375"/>
    </row>
    <row r="122" spans="1:25">
      <c r="A122" s="753"/>
      <c r="B122" s="305" t="s">
        <v>260</v>
      </c>
      <c r="C122" s="714"/>
      <c r="D122" s="396">
        <v>0</v>
      </c>
      <c r="E122" s="670"/>
      <c r="F122" s="664" cm="1">
        <f t="array" ref="F122">_xlfn.IFS(G122="",(D122+D122*D136),G122="A",(D122+10000)+(D122+10000)*D136,G122="F",(D122+13000)+(D122+13000)*D136,G122="C",(D122+D137)+(D122+D137)*D136)</f>
        <v>0</v>
      </c>
      <c r="G122" s="689"/>
      <c r="H122" s="639">
        <f t="shared" ref="H122" si="60">F122/9*12</f>
        <v>0</v>
      </c>
      <c r="I122" s="674"/>
      <c r="J122" s="664" cm="1">
        <f t="array" ref="J122">_xlfn.IFS(K122="",(F122+F122*J136),K122="A",(F122+10000)+(F122+10000)*J136,K122="F",(F122+13000)+(F122+13000)*J136,K122="C",(F122+D137)+(F122+D137)*J136)</f>
        <v>0</v>
      </c>
      <c r="K122" s="689"/>
      <c r="L122" s="639">
        <f t="shared" ref="L122" si="61">J122/9*12</f>
        <v>0</v>
      </c>
      <c r="M122" s="674"/>
      <c r="N122" s="664" cm="1">
        <f t="array" ref="N122">_xlfn.IFS(O122="",(J122+J122*N136),O122="A",(J122+10000)+(J122+10000)*N136,O122="F",(J122+13000)+(J122+13000)*N136,O122="C",(J122+D137)+(J122+D137)*N136)</f>
        <v>0</v>
      </c>
      <c r="O122" s="689"/>
      <c r="P122" s="639">
        <f t="shared" ref="P122" si="62">N122/9*12</f>
        <v>0</v>
      </c>
      <c r="Q122" s="674"/>
      <c r="R122" s="664" cm="1">
        <f t="array" ref="R122">_xlfn.IFS(S122="",(N122+N122*R136),S122="A",(N122+10000)+(N122+10000)*R136,S122="F",(N122+13000)+(N122+13000)*R136,S122="C",(N122+D137)+(N122+D137)*R136)</f>
        <v>0</v>
      </c>
      <c r="S122" s="689"/>
      <c r="T122" s="639">
        <f t="shared" ref="T122" si="63">R122/9*12</f>
        <v>0</v>
      </c>
      <c r="U122" s="674"/>
      <c r="V122" s="664" cm="1">
        <f t="array" ref="V122">_xlfn.IFS(W122="",(R122+R122*V136),W122="A",(R122+10000)+(R122+10000)*V136,W122="F",(R122+13000)+(R122+13000)*V136,W122="C",(R122+D137)+(R122+D137)*V136)</f>
        <v>0</v>
      </c>
      <c r="W122" s="689"/>
      <c r="X122" s="640">
        <f t="shared" ref="X122" si="64">V122/9*12</f>
        <v>0</v>
      </c>
      <c r="Y122" s="375"/>
    </row>
    <row r="123" spans="1:25">
      <c r="A123" s="753"/>
      <c r="B123" s="305" t="s">
        <v>261</v>
      </c>
      <c r="C123" s="714"/>
      <c r="D123" s="396">
        <v>0</v>
      </c>
      <c r="E123" s="670"/>
      <c r="F123" s="664" cm="1">
        <f t="array" ref="F123">_xlfn.IFS(G123="",(D123+D123*D137),G123="A",(D123+10000)+(D123+10000)*D137,G123="F",(D123+13000)+(D123+13000)*D137,G123="C",(D123+D138)+(D123+D138)*D137)</f>
        <v>0</v>
      </c>
      <c r="G123" s="689"/>
      <c r="H123" s="639">
        <f t="shared" ref="H123" si="65">F123/9*12</f>
        <v>0</v>
      </c>
      <c r="I123" s="674"/>
      <c r="J123" s="664" cm="1">
        <f t="array" ref="J123">_xlfn.IFS(K123="",(F123+F123*J137),K123="A",(F123+10000)+(F123+10000)*J137,K123="F",(F123+13000)+(F123+13000)*J137,K123="C",(F123+D138)+(F123+D138)*J137)</f>
        <v>0</v>
      </c>
      <c r="K123" s="689"/>
      <c r="L123" s="639">
        <f t="shared" ref="L123" si="66">J123/9*12</f>
        <v>0</v>
      </c>
      <c r="M123" s="674"/>
      <c r="N123" s="664" cm="1">
        <f t="array" ref="N123">_xlfn.IFS(O123="",(J123+J123*N137),O123="A",(J123+10000)+(J123+10000)*N137,O123="F",(J123+13000)+(J123+13000)*N137,O123="C",(J123+D138)+(J123+D138)*N137)</f>
        <v>0</v>
      </c>
      <c r="O123" s="689"/>
      <c r="P123" s="639">
        <f t="shared" ref="P123" si="67">N123/9*12</f>
        <v>0</v>
      </c>
      <c r="Q123" s="674"/>
      <c r="R123" s="664" cm="1">
        <f t="array" ref="R123">_xlfn.IFS(S123="",(N123+N123*R137),S123="A",(N123+10000)+(N123+10000)*R137,S123="F",(N123+13000)+(N123+13000)*R137,S123="C",(N123+D138)+(N123+D138)*R137)</f>
        <v>0</v>
      </c>
      <c r="S123" s="689"/>
      <c r="T123" s="639">
        <f t="shared" ref="T123" si="68">R123/9*12</f>
        <v>0</v>
      </c>
      <c r="U123" s="674"/>
      <c r="V123" s="664" cm="1">
        <f t="array" ref="V123">_xlfn.IFS(W123="",(R123+R123*V137),W123="A",(R123+10000)+(R123+10000)*V137,W123="F",(R123+13000)+(R123+13000)*V137,W123="C",(R123+D138)+(R123+D138)*V137)</f>
        <v>0</v>
      </c>
      <c r="W123" s="689"/>
      <c r="X123" s="640">
        <f t="shared" ref="X123" si="69">V123/9*12</f>
        <v>0</v>
      </c>
      <c r="Y123" s="375"/>
    </row>
    <row r="124" spans="1:25">
      <c r="A124" s="753"/>
      <c r="B124" s="305" t="s">
        <v>125</v>
      </c>
      <c r="C124" s="714"/>
      <c r="D124" s="396">
        <v>0</v>
      </c>
      <c r="E124" s="670"/>
      <c r="F124" s="664">
        <f>D124</f>
        <v>0</v>
      </c>
      <c r="G124" s="678"/>
      <c r="H124" s="675">
        <f>F124</f>
        <v>0</v>
      </c>
      <c r="I124" s="674"/>
      <c r="J124" s="664">
        <f>D124</f>
        <v>0</v>
      </c>
      <c r="K124" s="678"/>
      <c r="L124" s="681">
        <f>J124</f>
        <v>0</v>
      </c>
      <c r="M124" s="674"/>
      <c r="N124" s="664">
        <f>D124</f>
        <v>0</v>
      </c>
      <c r="O124" s="678"/>
      <c r="P124" s="681">
        <f>N124</f>
        <v>0</v>
      </c>
      <c r="Q124" s="674"/>
      <c r="R124" s="664">
        <f>D124</f>
        <v>0</v>
      </c>
      <c r="S124" s="678"/>
      <c r="T124" s="681">
        <f>R124</f>
        <v>0</v>
      </c>
      <c r="U124" s="674"/>
      <c r="V124" s="664">
        <f>D124</f>
        <v>0</v>
      </c>
      <c r="W124" s="641"/>
      <c r="X124" s="642">
        <f>V124</f>
        <v>0</v>
      </c>
      <c r="Y124" s="375"/>
    </row>
    <row r="125" spans="1:25">
      <c r="A125" s="753"/>
      <c r="B125" s="305" t="s">
        <v>125</v>
      </c>
      <c r="C125" s="714"/>
      <c r="D125" s="396">
        <v>0</v>
      </c>
      <c r="E125" s="670"/>
      <c r="F125" s="664">
        <f>D125</f>
        <v>0</v>
      </c>
      <c r="G125" s="678"/>
      <c r="H125" s="675">
        <f>F125</f>
        <v>0</v>
      </c>
      <c r="I125" s="674"/>
      <c r="J125" s="664">
        <f>D125</f>
        <v>0</v>
      </c>
      <c r="K125" s="678"/>
      <c r="L125" s="681">
        <f>J125</f>
        <v>0</v>
      </c>
      <c r="M125" s="674"/>
      <c r="N125" s="664">
        <f>D125</f>
        <v>0</v>
      </c>
      <c r="O125" s="678"/>
      <c r="P125" s="681">
        <f>N125</f>
        <v>0</v>
      </c>
      <c r="Q125" s="674"/>
      <c r="R125" s="664">
        <f>D125</f>
        <v>0</v>
      </c>
      <c r="S125" s="678"/>
      <c r="T125" s="681">
        <f>R125</f>
        <v>0</v>
      </c>
      <c r="U125" s="674"/>
      <c r="V125" s="664">
        <f>D125</f>
        <v>0</v>
      </c>
      <c r="W125" s="641"/>
      <c r="X125" s="642">
        <f>V125</f>
        <v>0</v>
      </c>
      <c r="Y125" s="375"/>
    </row>
    <row r="126" spans="1:25">
      <c r="A126" s="753"/>
      <c r="B126" s="87" t="s">
        <v>126</v>
      </c>
      <c r="C126" s="715"/>
      <c r="D126" s="397">
        <v>0</v>
      </c>
      <c r="E126" s="670"/>
      <c r="F126" s="664">
        <f>D126+D126*D135</f>
        <v>0</v>
      </c>
      <c r="G126" s="678"/>
      <c r="H126" s="675">
        <f>F126</f>
        <v>0</v>
      </c>
      <c r="I126" s="674"/>
      <c r="J126" s="664">
        <f>F126+F126*J135</f>
        <v>0</v>
      </c>
      <c r="K126" s="678"/>
      <c r="L126" s="681">
        <f>J126</f>
        <v>0</v>
      </c>
      <c r="M126" s="674"/>
      <c r="N126" s="664">
        <f>J126+J126*N135</f>
        <v>0</v>
      </c>
      <c r="O126" s="678"/>
      <c r="P126" s="681">
        <f>N126</f>
        <v>0</v>
      </c>
      <c r="Q126" s="674"/>
      <c r="R126" s="664">
        <f>N126+N126*R135</f>
        <v>0</v>
      </c>
      <c r="S126" s="678"/>
      <c r="T126" s="681">
        <f>R126</f>
        <v>0</v>
      </c>
      <c r="U126" s="674"/>
      <c r="V126" s="664">
        <f>R126+R126*V135</f>
        <v>0</v>
      </c>
      <c r="W126" s="641"/>
      <c r="X126" s="642">
        <f>V126</f>
        <v>0</v>
      </c>
      <c r="Y126" s="375"/>
    </row>
    <row r="127" spans="1:25">
      <c r="A127" s="753"/>
      <c r="B127" s="87" t="s">
        <v>126</v>
      </c>
      <c r="C127" s="715"/>
      <c r="D127" s="397">
        <v>0</v>
      </c>
      <c r="E127" s="670"/>
      <c r="F127" s="664">
        <f>D127+D127*D135</f>
        <v>0</v>
      </c>
      <c r="G127" s="678"/>
      <c r="H127" s="675">
        <f>F127</f>
        <v>0</v>
      </c>
      <c r="I127" s="674"/>
      <c r="J127" s="664">
        <f>F127+F127*J135</f>
        <v>0</v>
      </c>
      <c r="K127" s="678"/>
      <c r="L127" s="681">
        <f>J127</f>
        <v>0</v>
      </c>
      <c r="M127" s="674"/>
      <c r="N127" s="664">
        <f>J127+J127*N135</f>
        <v>0</v>
      </c>
      <c r="O127" s="678"/>
      <c r="P127" s="681">
        <f>N127</f>
        <v>0</v>
      </c>
      <c r="Q127" s="674"/>
      <c r="R127" s="664">
        <f>N127+N127*R135</f>
        <v>0</v>
      </c>
      <c r="S127" s="678"/>
      <c r="T127" s="681">
        <f>R127</f>
        <v>0</v>
      </c>
      <c r="U127" s="674"/>
      <c r="V127" s="664">
        <f>R127+R127*V135</f>
        <v>0</v>
      </c>
      <c r="W127" s="641"/>
      <c r="X127" s="642">
        <f>V127</f>
        <v>0</v>
      </c>
      <c r="Y127" s="375"/>
    </row>
    <row r="128" spans="1:25" s="6" customFormat="1">
      <c r="A128" s="753"/>
      <c r="B128" s="466" t="s">
        <v>127</v>
      </c>
      <c r="C128" s="716"/>
      <c r="D128" s="465">
        <v>0</v>
      </c>
      <c r="E128" s="647"/>
      <c r="F128" s="665">
        <f>D128+D128*D135</f>
        <v>0</v>
      </c>
      <c r="G128" s="679"/>
      <c r="H128" s="676">
        <f>F128</f>
        <v>0</v>
      </c>
      <c r="I128" s="643"/>
      <c r="J128" s="665">
        <f>F128+F128*J135</f>
        <v>0</v>
      </c>
      <c r="K128" s="679"/>
      <c r="L128" s="682">
        <f>J128</f>
        <v>0</v>
      </c>
      <c r="M128" s="643"/>
      <c r="N128" s="665">
        <f>J128+J128*N135</f>
        <v>0</v>
      </c>
      <c r="O128" s="679"/>
      <c r="P128" s="682">
        <f>N128</f>
        <v>0</v>
      </c>
      <c r="Q128" s="643"/>
      <c r="R128" s="667">
        <f>N128+N128*R135</f>
        <v>0</v>
      </c>
      <c r="S128" s="679"/>
      <c r="T128" s="682">
        <f>R128</f>
        <v>0</v>
      </c>
      <c r="U128" s="643"/>
      <c r="V128" s="667">
        <f>R128+R128*V135</f>
        <v>0</v>
      </c>
      <c r="W128" s="644"/>
      <c r="X128" s="645">
        <f>V128</f>
        <v>0</v>
      </c>
      <c r="Y128" s="467"/>
    </row>
    <row r="129" spans="1:25">
      <c r="A129" s="753"/>
      <c r="B129" s="71" t="s">
        <v>128</v>
      </c>
      <c r="C129" s="592"/>
      <c r="D129" s="398">
        <v>29719</v>
      </c>
      <c r="E129" s="671"/>
      <c r="F129" s="512">
        <f>D129+D129*D135</f>
        <v>30313.38</v>
      </c>
      <c r="G129" s="680"/>
      <c r="H129" s="675">
        <f>F129/19*26</f>
        <v>41481.46736842105</v>
      </c>
      <c r="I129" s="673"/>
      <c r="J129" s="512">
        <f>F129+F129*J135</f>
        <v>31222.7814</v>
      </c>
      <c r="K129" s="680"/>
      <c r="L129" s="675">
        <f>J129/19*26</f>
        <v>42725.91138947368</v>
      </c>
      <c r="M129" s="673"/>
      <c r="N129" s="512">
        <f>J129+J129*N135</f>
        <v>32159.464842000001</v>
      </c>
      <c r="O129" s="680"/>
      <c r="P129" s="675">
        <f>N129/19*26</f>
        <v>44007.68873115789</v>
      </c>
      <c r="Q129" s="673"/>
      <c r="R129" s="512">
        <f>N129+N129*R135</f>
        <v>33124.248787260003</v>
      </c>
      <c r="S129" s="680"/>
      <c r="T129" s="675">
        <f>R129/19*26</f>
        <v>45327.919393092641</v>
      </c>
      <c r="U129" s="673"/>
      <c r="V129" s="512">
        <f>R129+R129*V135</f>
        <v>34117.9762508778</v>
      </c>
      <c r="W129" s="646"/>
      <c r="X129" s="640">
        <f>V129/19*26</f>
        <v>46687.756974885415</v>
      </c>
      <c r="Y129" s="373"/>
    </row>
    <row r="130" spans="1:25">
      <c r="A130" s="753"/>
      <c r="B130" s="71" t="s">
        <v>129</v>
      </c>
      <c r="C130" s="82"/>
      <c r="D130" s="399">
        <v>19.96</v>
      </c>
      <c r="E130" s="647"/>
      <c r="F130" s="666">
        <f>ROUNDUP(D130+D130*D135,2)</f>
        <v>20.360000000000003</v>
      </c>
      <c r="G130" s="680"/>
      <c r="H130" s="677"/>
      <c r="I130" s="647"/>
      <c r="J130" s="666">
        <f>ROUNDUP(F130+F130*J135,2)</f>
        <v>20.98</v>
      </c>
      <c r="K130" s="680"/>
      <c r="L130" s="683"/>
      <c r="M130" s="647"/>
      <c r="N130" s="666">
        <f>ROUNDUP(J130+J130*N135,2)</f>
        <v>21.610000000000003</v>
      </c>
      <c r="O130" s="680"/>
      <c r="P130" s="683"/>
      <c r="Q130" s="647"/>
      <c r="R130" s="229">
        <f>ROUNDUP(N130+N130*R135,2)</f>
        <v>22.26</v>
      </c>
      <c r="S130" s="680"/>
      <c r="T130" s="683"/>
      <c r="U130" s="647"/>
      <c r="V130" s="229">
        <f>ROUNDUP(R130+R130*V135,2)</f>
        <v>22.930000000000003</v>
      </c>
      <c r="W130" s="648"/>
      <c r="X130" s="649"/>
      <c r="Y130" s="373"/>
    </row>
    <row r="131" spans="1:25">
      <c r="A131" s="753"/>
      <c r="B131" s="73" t="s">
        <v>130</v>
      </c>
      <c r="C131" s="83"/>
      <c r="D131" s="400">
        <v>19.96</v>
      </c>
      <c r="E131" s="647"/>
      <c r="F131" s="666">
        <f>ROUNDUP(D131+D131*D135,2)</f>
        <v>20.360000000000003</v>
      </c>
      <c r="G131" s="680"/>
      <c r="H131" s="677"/>
      <c r="I131" s="647"/>
      <c r="J131" s="666">
        <f>ROUNDUP(F131+F131*J135,2)</f>
        <v>20.98</v>
      </c>
      <c r="K131" s="680"/>
      <c r="L131" s="683"/>
      <c r="M131" s="647"/>
      <c r="N131" s="666">
        <f>ROUNDUP(J131+J131*N135,2)</f>
        <v>21.610000000000003</v>
      </c>
      <c r="O131" s="680"/>
      <c r="P131" s="683"/>
      <c r="Q131" s="647"/>
      <c r="R131" s="229">
        <f>ROUNDUP(N131+N131*R135,2)</f>
        <v>22.26</v>
      </c>
      <c r="S131" s="680"/>
      <c r="T131" s="683"/>
      <c r="U131" s="647"/>
      <c r="V131" s="229">
        <f>ROUNDUP(R131+R131*V135,2)</f>
        <v>22.930000000000003</v>
      </c>
      <c r="W131" s="648"/>
      <c r="X131" s="649"/>
      <c r="Y131" s="373"/>
    </row>
    <row r="132" spans="1:25">
      <c r="A132" s="753"/>
      <c r="B132" s="72" t="s">
        <v>131</v>
      </c>
      <c r="C132" s="84"/>
      <c r="D132" s="401">
        <v>15</v>
      </c>
      <c r="E132" s="647"/>
      <c r="F132" s="666">
        <f>ROUNDUP(D132+D132*D135,2)</f>
        <v>15.3</v>
      </c>
      <c r="G132" s="680"/>
      <c r="H132" s="677"/>
      <c r="I132" s="647"/>
      <c r="J132" s="666">
        <f>ROUNDUP(F132+F132*J135,2)</f>
        <v>15.76</v>
      </c>
      <c r="K132" s="680"/>
      <c r="L132" s="683"/>
      <c r="M132" s="647"/>
      <c r="N132" s="666">
        <f>ROUNDUP(J132+J132*N135,2)</f>
        <v>16.240000000000002</v>
      </c>
      <c r="O132" s="680"/>
      <c r="P132" s="683"/>
      <c r="Q132" s="647"/>
      <c r="R132" s="229">
        <f>ROUNDUP(N132+N132*R135,2)</f>
        <v>16.73</v>
      </c>
      <c r="S132" s="680"/>
      <c r="T132" s="683"/>
      <c r="U132" s="647"/>
      <c r="V132" s="229">
        <f>ROUND(R132+R132*V135,2)</f>
        <v>17.23</v>
      </c>
      <c r="W132" s="648"/>
      <c r="X132" s="649"/>
      <c r="Y132" s="373"/>
    </row>
    <row r="133" spans="1:25">
      <c r="A133" s="753"/>
      <c r="B133" s="276" t="s">
        <v>132</v>
      </c>
      <c r="C133" s="717"/>
      <c r="D133" s="410">
        <v>0</v>
      </c>
      <c r="E133" s="647"/>
      <c r="F133" s="666">
        <f>ROUNDUP(D133+D133*D135,2)</f>
        <v>0</v>
      </c>
      <c r="G133" s="680"/>
      <c r="H133" s="677"/>
      <c r="I133" s="647"/>
      <c r="J133" s="666">
        <f>ROUNDUP(F133+F133*J135,2)</f>
        <v>0</v>
      </c>
      <c r="K133" s="680"/>
      <c r="L133" s="683"/>
      <c r="M133" s="647"/>
      <c r="N133" s="666">
        <f>ROUNDUP(J133+J133*N135,2)</f>
        <v>0</v>
      </c>
      <c r="O133" s="680"/>
      <c r="P133" s="683"/>
      <c r="Q133" s="647"/>
      <c r="R133" s="229">
        <f>ROUNDUP(N133+N133*R135,2)</f>
        <v>0</v>
      </c>
      <c r="S133" s="680"/>
      <c r="T133" s="683"/>
      <c r="U133" s="647"/>
      <c r="V133" s="229">
        <f>ROUNDUP(R133+R133*V135,2)</f>
        <v>0</v>
      </c>
      <c r="W133" s="648"/>
      <c r="X133" s="649"/>
      <c r="Y133" s="373"/>
    </row>
    <row r="134" spans="1:25">
      <c r="A134" s="753"/>
      <c r="B134" s="276" t="s">
        <v>133</v>
      </c>
      <c r="C134" s="717"/>
      <c r="D134" s="410">
        <v>0</v>
      </c>
      <c r="E134" s="647"/>
      <c r="F134" s="666">
        <f>ROUNDUP(D134+D134*D135,2)</f>
        <v>0</v>
      </c>
      <c r="G134" s="680"/>
      <c r="H134" s="677"/>
      <c r="I134" s="647"/>
      <c r="J134" s="666">
        <f>ROUNDUP(F134+F134*J135,2)</f>
        <v>0</v>
      </c>
      <c r="K134" s="680"/>
      <c r="L134" s="683"/>
      <c r="M134" s="647"/>
      <c r="N134" s="666">
        <f>ROUNDUP(J134+J134*N135,2)</f>
        <v>0</v>
      </c>
      <c r="O134" s="680"/>
      <c r="P134" s="683"/>
      <c r="Q134" s="647"/>
      <c r="R134" s="229">
        <f>ROUNDUP(N134+N134*R135,2)</f>
        <v>0</v>
      </c>
      <c r="S134" s="680"/>
      <c r="T134" s="683"/>
      <c r="U134" s="647"/>
      <c r="V134" s="229">
        <f>ROUNDUP(R134+R134*V135,2)</f>
        <v>0</v>
      </c>
      <c r="W134" s="648"/>
      <c r="X134" s="649"/>
      <c r="Y134" s="373"/>
    </row>
    <row r="135" spans="1:25" ht="13.5" thickBot="1">
      <c r="A135" s="754"/>
      <c r="B135" s="46" t="s">
        <v>134</v>
      </c>
      <c r="C135" s="85"/>
      <c r="D135" s="303">
        <v>0.02</v>
      </c>
      <c r="E135" s="47"/>
      <c r="F135" s="593"/>
      <c r="G135" s="157"/>
      <c r="H135" s="593"/>
      <c r="I135" s="48"/>
      <c r="J135" s="303">
        <v>0.03</v>
      </c>
      <c r="K135" s="157"/>
      <c r="L135" s="593"/>
      <c r="M135" s="48"/>
      <c r="N135" s="303">
        <v>0.03</v>
      </c>
      <c r="O135" s="157"/>
      <c r="P135" s="593"/>
      <c r="Q135" s="48"/>
      <c r="R135" s="303">
        <f>N135</f>
        <v>0.03</v>
      </c>
      <c r="S135" s="157"/>
      <c r="T135" s="593"/>
      <c r="U135" s="48"/>
      <c r="V135" s="303">
        <f>R135</f>
        <v>0.03</v>
      </c>
      <c r="W135" s="593"/>
      <c r="X135" s="594"/>
      <c r="Y135" s="376"/>
    </row>
    <row r="136" spans="1:25" ht="18" customHeight="1">
      <c r="B136" s="451"/>
      <c r="C136" s="437" t="s">
        <v>228</v>
      </c>
      <c r="D136" s="687"/>
      <c r="G136" s="23"/>
      <c r="H136" s="451"/>
      <c r="J136" s="451"/>
      <c r="K136" s="23"/>
      <c r="L136" s="451"/>
      <c r="N136" s="451"/>
      <c r="O136" s="23"/>
      <c r="P136" s="451"/>
      <c r="R136" s="451"/>
      <c r="S136" s="23"/>
      <c r="T136" s="451"/>
      <c r="V136" s="451"/>
      <c r="W136" s="451"/>
      <c r="X136" s="453"/>
    </row>
    <row r="137" spans="1:25">
      <c r="B137" s="451"/>
      <c r="C137" s="451"/>
      <c r="D137" s="595"/>
      <c r="E137" s="41"/>
      <c r="F137" s="451"/>
      <c r="G137" s="23"/>
      <c r="H137" s="451"/>
      <c r="J137" s="451"/>
      <c r="K137" s="23"/>
      <c r="L137" s="451"/>
      <c r="N137" s="451"/>
      <c r="O137" s="23"/>
      <c r="P137" s="451"/>
      <c r="R137" s="451"/>
      <c r="S137" s="23"/>
      <c r="T137" s="451"/>
      <c r="V137" s="451"/>
      <c r="W137" s="451"/>
      <c r="X137" s="453"/>
    </row>
    <row r="138" spans="1:25" hidden="1">
      <c r="B138" s="596"/>
      <c r="C138" s="423"/>
      <c r="D138" s="421"/>
      <c r="E138" s="422"/>
      <c r="F138" s="423" t="s">
        <v>135</v>
      </c>
      <c r="G138" s="597"/>
      <c r="H138" s="423"/>
      <c r="I138" s="418"/>
      <c r="J138" s="423" t="s">
        <v>136</v>
      </c>
      <c r="K138" s="597"/>
      <c r="L138" s="423"/>
      <c r="M138" s="418"/>
      <c r="N138" s="423" t="s">
        <v>137</v>
      </c>
      <c r="O138" s="597"/>
      <c r="P138" s="423"/>
      <c r="Q138" s="418"/>
      <c r="R138" s="423" t="s">
        <v>138</v>
      </c>
      <c r="S138" s="597"/>
      <c r="T138" s="423"/>
      <c r="U138" s="418"/>
      <c r="V138" s="423" t="s">
        <v>139</v>
      </c>
      <c r="W138" s="423"/>
      <c r="X138" s="424" t="s">
        <v>140</v>
      </c>
      <c r="Y138" s="366"/>
    </row>
    <row r="139" spans="1:25" ht="15" hidden="1">
      <c r="B139" s="569"/>
      <c r="C139" s="425" t="s">
        <v>141</v>
      </c>
      <c r="D139" s="434">
        <v>0.1</v>
      </c>
      <c r="F139" s="598">
        <f>F149</f>
        <v>0</v>
      </c>
      <c r="G139" s="599"/>
      <c r="H139" s="600"/>
      <c r="I139" s="431"/>
      <c r="J139" s="598">
        <f>J149</f>
        <v>0</v>
      </c>
      <c r="K139" s="599"/>
      <c r="L139" s="600"/>
      <c r="M139" s="431"/>
      <c r="N139" s="598">
        <f>N149</f>
        <v>0</v>
      </c>
      <c r="O139" s="599"/>
      <c r="P139" s="600"/>
      <c r="Q139" s="431"/>
      <c r="R139" s="598">
        <f>R149</f>
        <v>0</v>
      </c>
      <c r="S139" s="599"/>
      <c r="T139" s="600"/>
      <c r="U139" s="431"/>
      <c r="V139" s="598">
        <f>V149</f>
        <v>0</v>
      </c>
      <c r="W139" s="600"/>
      <c r="X139" s="598">
        <f>F139+J139+N139+R139+V139</f>
        <v>0</v>
      </c>
      <c r="Y139" s="432" t="s">
        <v>142</v>
      </c>
    </row>
    <row r="140" spans="1:25" hidden="1">
      <c r="B140" s="569"/>
      <c r="C140" s="451"/>
      <c r="D140" s="419" t="s">
        <v>143</v>
      </c>
      <c r="F140" s="601">
        <f>F106*D139</f>
        <v>0</v>
      </c>
      <c r="G140" s="602"/>
      <c r="H140" s="601"/>
      <c r="I140" s="433"/>
      <c r="J140" s="601">
        <f>J106*D139</f>
        <v>0</v>
      </c>
      <c r="K140" s="602"/>
      <c r="L140" s="601"/>
      <c r="M140" s="433"/>
      <c r="N140" s="601">
        <f>N106*D139</f>
        <v>0</v>
      </c>
      <c r="O140" s="602"/>
      <c r="P140" s="601"/>
      <c r="Q140" s="433"/>
      <c r="R140" s="601">
        <f>R106*D139</f>
        <v>0</v>
      </c>
      <c r="S140" s="602"/>
      <c r="T140" s="601"/>
      <c r="U140" s="433"/>
      <c r="V140" s="601">
        <f>V106*D139</f>
        <v>0</v>
      </c>
      <c r="W140" s="600"/>
      <c r="X140" s="600">
        <f>X106*D139</f>
        <v>0</v>
      </c>
      <c r="Y140" s="420">
        <f>SUM(F140:V140)</f>
        <v>0</v>
      </c>
    </row>
    <row r="141" spans="1:25" hidden="1">
      <c r="B141" s="569"/>
      <c r="C141" s="451"/>
      <c r="D141" s="419" t="s">
        <v>144</v>
      </c>
      <c r="F141" s="426">
        <f>F139-F140</f>
        <v>0</v>
      </c>
      <c r="G141" s="427"/>
      <c r="H141" s="426"/>
      <c r="I141" s="427"/>
      <c r="J141" s="426">
        <f>J139-J140</f>
        <v>0</v>
      </c>
      <c r="K141" s="427"/>
      <c r="L141" s="426"/>
      <c r="M141" s="427"/>
      <c r="N141" s="426">
        <f>N139-N140</f>
        <v>0</v>
      </c>
      <c r="O141" s="427"/>
      <c r="P141" s="426"/>
      <c r="Q141" s="427"/>
      <c r="R141" s="426">
        <f>R139-R140</f>
        <v>0</v>
      </c>
      <c r="S141" s="427"/>
      <c r="T141" s="426"/>
      <c r="U141" s="427"/>
      <c r="V141" s="426">
        <f>V139-V140</f>
        <v>0</v>
      </c>
      <c r="W141" s="428"/>
      <c r="X141" s="428">
        <f>X139-X140</f>
        <v>0</v>
      </c>
      <c r="Y141" s="429">
        <f>SUM(F141:V141)</f>
        <v>0</v>
      </c>
    </row>
    <row r="142" spans="1:25" ht="13.5" hidden="1" thickBot="1">
      <c r="B142" s="603"/>
      <c r="C142" s="593"/>
      <c r="D142" s="593"/>
      <c r="E142" s="48"/>
      <c r="F142" s="593"/>
      <c r="G142" s="604"/>
      <c r="H142" s="593"/>
      <c r="I142" s="48"/>
      <c r="J142" s="593"/>
      <c r="K142" s="604"/>
      <c r="L142" s="593"/>
      <c r="M142" s="48"/>
      <c r="N142" s="593"/>
      <c r="O142" s="604"/>
      <c r="P142" s="593"/>
      <c r="Q142" s="48"/>
      <c r="R142" s="593"/>
      <c r="S142" s="604"/>
      <c r="T142" s="593"/>
      <c r="U142" s="48"/>
      <c r="V142" s="593"/>
      <c r="W142" s="593"/>
      <c r="X142" s="594"/>
      <c r="Y142" s="430"/>
    </row>
    <row r="143" spans="1:25" hidden="1">
      <c r="B143" s="451"/>
      <c r="C143" s="451"/>
      <c r="D143" s="451"/>
      <c r="F143" s="451"/>
      <c r="G143" s="23"/>
      <c r="H143" s="451"/>
      <c r="J143" s="451"/>
      <c r="K143" s="23"/>
      <c r="L143" s="451"/>
      <c r="N143" s="451"/>
      <c r="O143" s="23"/>
      <c r="P143" s="451"/>
      <c r="R143" s="451"/>
      <c r="S143" s="23"/>
      <c r="T143" s="451"/>
      <c r="V143" s="451"/>
      <c r="W143" s="451"/>
      <c r="X143" s="453"/>
    </row>
    <row r="144" spans="1:25" hidden="1">
      <c r="B144" s="451"/>
      <c r="C144" s="451"/>
      <c r="D144" s="451"/>
      <c r="E144" s="40" t="s">
        <v>145</v>
      </c>
      <c r="F144" s="451"/>
      <c r="G144" s="23"/>
      <c r="H144" s="451"/>
      <c r="J144" s="451"/>
      <c r="K144" s="23"/>
      <c r="L144" s="451"/>
      <c r="N144" s="451"/>
      <c r="O144" s="23"/>
      <c r="P144" s="451"/>
      <c r="R144" s="451"/>
      <c r="S144" s="23"/>
      <c r="T144" s="451"/>
      <c r="V144" s="451"/>
      <c r="W144" s="451"/>
      <c r="X144" s="453"/>
    </row>
    <row r="145" spans="1:25" hidden="1">
      <c r="B145" s="451"/>
      <c r="C145" s="437"/>
      <c r="D145" s="451"/>
      <c r="E145" s="435" t="s">
        <v>146</v>
      </c>
      <c r="F145" s="450">
        <f>F27*0.5</f>
        <v>0</v>
      </c>
      <c r="G145" s="23"/>
      <c r="H145" s="451"/>
      <c r="I145" s="435"/>
      <c r="J145" s="450">
        <f>J27*0.5</f>
        <v>0</v>
      </c>
      <c r="K145" s="452"/>
      <c r="L145" s="450"/>
      <c r="M145" s="436"/>
      <c r="N145" s="450">
        <f>N27</f>
        <v>0</v>
      </c>
      <c r="O145" s="452"/>
      <c r="P145" s="450"/>
      <c r="Q145" s="436"/>
      <c r="R145" s="450">
        <f>R27</f>
        <v>0</v>
      </c>
      <c r="S145" s="452"/>
      <c r="T145" s="450"/>
      <c r="U145" s="436"/>
      <c r="V145" s="450">
        <f>V27*1.5</f>
        <v>0</v>
      </c>
      <c r="W145" s="451"/>
      <c r="X145" s="453"/>
    </row>
    <row r="146" spans="1:25" hidden="1">
      <c r="B146" s="451"/>
      <c r="C146" s="437"/>
      <c r="D146" s="451"/>
      <c r="E146" s="435" t="s">
        <v>146</v>
      </c>
      <c r="F146" s="450">
        <f>F28*0.5</f>
        <v>0</v>
      </c>
      <c r="G146" s="23"/>
      <c r="H146" s="451"/>
      <c r="I146" s="435"/>
      <c r="J146" s="450">
        <f>J28*0.5</f>
        <v>0</v>
      </c>
      <c r="K146" s="452"/>
      <c r="L146" s="450"/>
      <c r="M146" s="436"/>
      <c r="N146" s="450">
        <f>N28*0.5</f>
        <v>0</v>
      </c>
      <c r="O146" s="452"/>
      <c r="P146" s="450"/>
      <c r="Q146" s="436"/>
      <c r="R146" s="450">
        <f>R28*0.5</f>
        <v>0</v>
      </c>
      <c r="S146" s="452"/>
      <c r="T146" s="450"/>
      <c r="U146" s="436"/>
      <c r="V146" s="450">
        <f>V28*0.5</f>
        <v>0</v>
      </c>
      <c r="W146" s="451"/>
      <c r="X146" s="453"/>
    </row>
    <row r="147" spans="1:25" s="451" customFormat="1" hidden="1">
      <c r="A147" s="1"/>
      <c r="C147" s="437"/>
      <c r="E147" s="40" t="s">
        <v>146</v>
      </c>
      <c r="F147" s="450">
        <f>F29*0.5</f>
        <v>0</v>
      </c>
      <c r="G147" s="23"/>
      <c r="I147" s="40"/>
      <c r="J147" s="450">
        <f>J29*0.5</f>
        <v>0</v>
      </c>
      <c r="K147" s="452"/>
      <c r="L147" s="450"/>
      <c r="M147" s="417"/>
      <c r="N147" s="450">
        <f>N29*0.5</f>
        <v>0</v>
      </c>
      <c r="O147" s="452"/>
      <c r="P147" s="450"/>
      <c r="Q147" s="417"/>
      <c r="R147" s="450">
        <f>R29*0.5</f>
        <v>0</v>
      </c>
      <c r="S147" s="452"/>
      <c r="T147" s="450"/>
      <c r="U147" s="417"/>
      <c r="V147" s="450">
        <f>V29*0.5</f>
        <v>0</v>
      </c>
      <c r="X147" s="453"/>
      <c r="Y147" s="377"/>
    </row>
    <row r="148" spans="1:25" hidden="1">
      <c r="B148" s="451"/>
      <c r="C148" s="440"/>
      <c r="D148" s="515"/>
      <c r="E148" s="441" t="s">
        <v>147</v>
      </c>
      <c r="F148" s="442">
        <f>SUM(F145:F146)*0.261</f>
        <v>0</v>
      </c>
      <c r="G148" s="443"/>
      <c r="H148" s="444"/>
      <c r="I148" s="441" t="s">
        <v>147</v>
      </c>
      <c r="J148" s="442">
        <f>SUM(J145:J146)*0.261</f>
        <v>0</v>
      </c>
      <c r="K148" s="605"/>
      <c r="L148" s="515"/>
      <c r="M148" s="441" t="s">
        <v>147</v>
      </c>
      <c r="N148" s="442">
        <f>SUM(N145:N147)*0.261</f>
        <v>0</v>
      </c>
      <c r="O148" s="605"/>
      <c r="P148" s="515"/>
      <c r="Q148" s="441" t="s">
        <v>147</v>
      </c>
      <c r="R148" s="442">
        <f>SUM(R145:R147)*0.261</f>
        <v>0</v>
      </c>
      <c r="S148" s="605"/>
      <c r="T148" s="515"/>
      <c r="U148" s="441" t="s">
        <v>147</v>
      </c>
      <c r="V148" s="442">
        <f>SUM(V145:V147)*0.261</f>
        <v>0</v>
      </c>
      <c r="W148" s="515"/>
      <c r="X148" s="606"/>
      <c r="Y148" s="445"/>
    </row>
    <row r="149" spans="1:25" s="446" customFormat="1" hidden="1">
      <c r="A149" s="438"/>
      <c r="E149" s="436" t="s">
        <v>148</v>
      </c>
      <c r="F149" s="446">
        <f>F145+F146+F147+F148</f>
        <v>0</v>
      </c>
      <c r="G149" s="447"/>
      <c r="I149" s="436" t="s">
        <v>149</v>
      </c>
      <c r="J149" s="446">
        <f>J145+J146+J147+J148</f>
        <v>0</v>
      </c>
      <c r="K149" s="447"/>
      <c r="M149" s="436" t="s">
        <v>150</v>
      </c>
      <c r="N149" s="446">
        <f>N145+N146+N147+N148</f>
        <v>0</v>
      </c>
      <c r="O149" s="447"/>
      <c r="Q149" s="436" t="s">
        <v>151</v>
      </c>
      <c r="R149" s="446">
        <f>R145+R146+R147+R148</f>
        <v>0</v>
      </c>
      <c r="S149" s="447"/>
      <c r="U149" s="436" t="s">
        <v>152</v>
      </c>
      <c r="V149" s="446">
        <f>V145+V146+V147+V148</f>
        <v>0</v>
      </c>
      <c r="X149" s="446">
        <f>SUM(F149:V149)</f>
        <v>0</v>
      </c>
      <c r="Y149" s="448" t="s">
        <v>153</v>
      </c>
    </row>
    <row r="150" spans="1:25" hidden="1">
      <c r="B150" s="451"/>
      <c r="C150" s="451"/>
      <c r="D150" s="451"/>
      <c r="F150" s="451"/>
      <c r="G150" s="23"/>
      <c r="H150" s="451"/>
      <c r="J150" s="451"/>
      <c r="K150" s="23"/>
      <c r="L150" s="451"/>
      <c r="N150" s="451"/>
      <c r="O150" s="23"/>
      <c r="P150" s="451"/>
      <c r="R150" s="451"/>
      <c r="S150" s="23"/>
      <c r="T150" s="451"/>
      <c r="V150" s="451"/>
      <c r="W150" s="451"/>
      <c r="X150" s="453"/>
      <c r="Y150" s="439"/>
    </row>
  </sheetData>
  <sheetProtection algorithmName="SHA-512" hashValue="QNlqxfBQ83qgQL03pxPsm+7EwcnyKuPI57oTDpzwjqur0n85iG0zQwTuEdlZLkpMG2tvwO9eMDtlN59zIkO0rw==" saltValue="hcrHt2gMZGRtBbOYj/mkAA==" spinCount="100000" sheet="1" formatColumns="0" formatRows="0"/>
  <mergeCells count="35">
    <mergeCell ref="A118:A135"/>
    <mergeCell ref="M3:Q3"/>
    <mergeCell ref="E3:K3"/>
    <mergeCell ref="D8:F8"/>
    <mergeCell ref="H8:J8"/>
    <mergeCell ref="L8:N8"/>
    <mergeCell ref="P8:R8"/>
    <mergeCell ref="O5:X5"/>
    <mergeCell ref="S3:X3"/>
    <mergeCell ref="C99:E99"/>
    <mergeCell ref="I6:J6"/>
    <mergeCell ref="E4:Q4"/>
    <mergeCell ref="E5:K5"/>
    <mergeCell ref="C87:E87"/>
    <mergeCell ref="C74:E74"/>
    <mergeCell ref="C75:E75"/>
    <mergeCell ref="C85:E85"/>
    <mergeCell ref="C86:E86"/>
    <mergeCell ref="C100:E100"/>
    <mergeCell ref="S4:X4"/>
    <mergeCell ref="T8:V8"/>
    <mergeCell ref="E6:G6"/>
    <mergeCell ref="C90:E90"/>
    <mergeCell ref="C88:E88"/>
    <mergeCell ref="C89:E89"/>
    <mergeCell ref="X6:Y6"/>
    <mergeCell ref="D105:E105"/>
    <mergeCell ref="C91:E91"/>
    <mergeCell ref="C92:E92"/>
    <mergeCell ref="C94:E94"/>
    <mergeCell ref="C97:E97"/>
    <mergeCell ref="C98:E98"/>
    <mergeCell ref="C93:E93"/>
    <mergeCell ref="C95:E95"/>
    <mergeCell ref="C96:E96"/>
  </mergeCells>
  <dataValidations count="2">
    <dataValidation errorStyle="warning" allowBlank="1" showInputMessage="1" showErrorMessage="1" errorTitle="Select from dropdown" promptTitle="# Months" sqref="D30" xr:uid="{082FDD24-F74A-4713-9980-19A93343BDF0}"/>
    <dataValidation allowBlank="1" showInputMessage="1" showErrorMessage="1" promptTitle="Select from dropdown" sqref="H27:H29 T27:T29 P27:P29 L27:L29 L13:L24 P13:P24 T13:T24 H13:H24" xr:uid="{FADB61FB-B05E-4E73-A09D-62A0555E6FD8}"/>
  </dataValidations>
  <pageMargins left="0.25" right="0.25" top="0.75" bottom="0.75" header="0.3" footer="0.3"/>
  <pageSetup scale="45" fitToHeight="0" orientation="landscape" r:id="rId1"/>
  <headerFooter alignWithMargins="0"/>
  <rowBreaks count="1" manualBreakCount="1">
    <brk id="78" min="1" max="24" man="1"/>
  </rowBreaks>
  <ignoredErrors>
    <ignoredError sqref="F42 J42 N42 R42 V42 N16 E35 J120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AA91441E-0C6E-4A56-8D9F-0AD194CD1D3F}">
          <x14:formula1>
            <xm:f>Lists!$U$25:$U$32</xm:f>
          </x14:formula1>
          <xm:sqref>Y45:Y46</xm:sqref>
        </x14:dataValidation>
        <x14:dataValidation type="list" allowBlank="1" showInputMessage="1" showErrorMessage="1" xr:uid="{DF859A1C-016E-4E06-8F9D-D5AD57DDBA86}">
          <x14:formula1>
            <xm:f>Lists!$W$2:$W$5</xm:f>
          </x14:formula1>
          <xm:sqref>D51:D53 T51:T53 H51:H53 L51:L53 P51:P53</xm:sqref>
        </x14:dataValidation>
        <x14:dataValidation type="list" allowBlank="1" showInputMessage="1" showErrorMessage="1" xr:uid="{10590FF7-A4B8-4CA6-B110-BDEE8F7B8D19}">
          <x14:formula1>
            <xm:f>Lists!$W$4:$W$6</xm:f>
          </x14:formula1>
          <xm:sqref>D60:D61 T55 P55 L55 H55 D55 T60:T61 P60:P61 L60:L61 H60:H61</xm:sqref>
        </x14:dataValidation>
        <x14:dataValidation type="list" allowBlank="1" showInputMessage="1" showErrorMessage="1" xr:uid="{6E53E44C-CE8A-4A8A-893D-7AB78621130A}">
          <x14:formula1>
            <xm:f>Lists!$U$2:$U$4</xm:f>
          </x14:formula1>
          <xm:sqref>Y13 Y21 Y19 Y15 Y17</xm:sqref>
        </x14:dataValidation>
        <x14:dataValidation type="list" allowBlank="1" showInputMessage="1" showErrorMessage="1" xr:uid="{C15FE68F-23B6-4E9B-A16A-32958563A825}">
          <x14:formula1>
            <xm:f>Lists!$U$7</xm:f>
          </x14:formula1>
          <xm:sqref>Y23:Y24</xm:sqref>
        </x14:dataValidation>
        <x14:dataValidation type="list" allowBlank="1" showInputMessage="1" showErrorMessage="1" xr:uid="{63B21C45-1F20-4FF6-BA0C-CB17A25CC3B3}">
          <x14:formula1>
            <xm:f>Lists!$U$6</xm:f>
          </x14:formula1>
          <xm:sqref>Y14 Y22 Y20 Y18 Y16</xm:sqref>
        </x14:dataValidation>
        <x14:dataValidation type="list" allowBlank="1" showInputMessage="1" showErrorMessage="1" xr:uid="{D9415D3E-24D0-4000-8344-C9866B0957AD}">
          <x14:formula1>
            <xm:f>Lists!$U$25:$U$27</xm:f>
          </x14:formula1>
          <xm:sqref>Y29</xm:sqref>
        </x14:dataValidation>
        <x14:dataValidation type="list" allowBlank="1" showInputMessage="1" showErrorMessage="1" xr:uid="{C956B7E9-4A7C-472B-BDEC-BFB48395E883}">
          <x14:formula1>
            <xm:f>Lists!$U$10:$U$11</xm:f>
          </x14:formula1>
          <xm:sqref>Y27:Y28</xm:sqref>
        </x14:dataValidation>
        <x14:dataValidation type="list" allowBlank="1" showInputMessage="1" showErrorMessage="1" xr:uid="{DDF8E3E5-B840-4D86-BBFC-55CB58B038B3}">
          <x14:formula1>
            <xm:f>Lists!$U$19:$U$21</xm:f>
          </x14:formula1>
          <xm:sqref>Y41:Y42</xm:sqref>
        </x14:dataValidation>
        <x14:dataValidation type="list" allowBlank="1" showInputMessage="1" showErrorMessage="1" error="You must select from DropDown List" promptTitle="Promotion List" prompt="Leave blank, or select from DropDown list: A=Associate, F=Full, C=Custom" xr:uid="{84E01534-37F8-471E-BDD6-22F29036D8E2}">
          <x14:formula1>
            <xm:f>Lists!$AC$2:$AC$5</xm:f>
          </x14:formula1>
          <xm:sqref>O119:O123 K119:K123 G119:G123 W119:W123 S119:S123</xm:sqref>
        </x14:dataValidation>
        <x14:dataValidation type="list" errorStyle="warning" allowBlank="1" showInputMessage="1" showErrorMessage="1" errorTitle="Select from Dropdown" error="If the % increase is not listed in the dropdown enter the number in cell." promptTitle="Select % increase" xr:uid="{E5EDB617-4FC3-4502-9E74-D4C2A44953BE}">
          <x14:formula1>
            <xm:f>Lists!$R$2:$R$9</xm:f>
          </x14:formula1>
          <xm:sqref>D135 J135 N135 R135 V135</xm:sqref>
        </x14:dataValidation>
        <x14:dataValidation type="list" errorStyle="warning" allowBlank="1" showInputMessage="1" showErrorMessage="1" errorTitle="Fringe Acct Code" error="Did you confirm the correct Account Code for Fringe?" promptTitle="Fringe Account Codes" prompt="Select from Dropdown list" xr:uid="{DBCA2AFC-5232-4082-B46D-6C5D6003E193}">
          <x14:formula1>
            <xm:f>Lists!$Y$2:$Y$7</xm:f>
          </x14:formula1>
          <xm:sqref>Y51:Y61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E18B-E5F4-496D-99A9-5AC79D975AB2}">
  <sheetPr>
    <tabColor theme="3" tint="0.89999084444715716"/>
  </sheetPr>
  <dimension ref="A1:G9"/>
  <sheetViews>
    <sheetView workbookViewId="0">
      <selection activeCell="B2" sqref="B2"/>
    </sheetView>
  </sheetViews>
  <sheetFormatPr defaultRowHeight="12.75"/>
  <cols>
    <col min="1" max="1" width="18.42578125" bestFit="1" customWidth="1"/>
    <col min="2" max="2" width="10.28515625" bestFit="1" customWidth="1"/>
    <col min="3" max="3" width="9.28515625" bestFit="1" customWidth="1"/>
    <col min="4" max="5" width="10.28515625" bestFit="1" customWidth="1"/>
    <col min="6" max="6" width="9.28515625" bestFit="1" customWidth="1"/>
    <col min="7" max="7" width="10.28515625" customWidth="1"/>
  </cols>
  <sheetData>
    <row r="1" spans="1:7" ht="13.5" thickBot="1">
      <c r="A1" s="449" t="s">
        <v>154</v>
      </c>
      <c r="B1" s="449" t="s">
        <v>155</v>
      </c>
      <c r="C1" s="449" t="s">
        <v>156</v>
      </c>
      <c r="D1" s="449" t="s">
        <v>157</v>
      </c>
      <c r="E1" s="449" t="s">
        <v>158</v>
      </c>
      <c r="F1" s="449" t="s">
        <v>159</v>
      </c>
    </row>
    <row r="2" spans="1:7">
      <c r="A2" t="s">
        <v>160</v>
      </c>
      <c r="B2" s="454"/>
      <c r="C2" s="454"/>
      <c r="D2" s="454"/>
      <c r="E2" s="454"/>
      <c r="F2" s="454"/>
      <c r="G2" s="454"/>
    </row>
    <row r="3" spans="1:7">
      <c r="A3" t="s">
        <v>160</v>
      </c>
      <c r="B3" s="454"/>
      <c r="C3" s="454"/>
      <c r="D3" s="454"/>
      <c r="E3" s="454"/>
      <c r="F3" s="454"/>
      <c r="G3" s="454"/>
    </row>
    <row r="4" spans="1:7">
      <c r="A4" t="s">
        <v>160</v>
      </c>
      <c r="B4" s="454"/>
      <c r="C4" s="454"/>
      <c r="D4" s="454"/>
      <c r="E4" s="454"/>
      <c r="F4" s="454"/>
      <c r="G4" s="454"/>
    </row>
    <row r="5" spans="1:7">
      <c r="A5" t="s">
        <v>160</v>
      </c>
      <c r="B5" s="454"/>
      <c r="C5" s="454"/>
      <c r="D5" s="454"/>
      <c r="E5" s="454"/>
      <c r="F5" s="454"/>
      <c r="G5" s="454"/>
    </row>
    <row r="6" spans="1:7">
      <c r="A6" t="s">
        <v>160</v>
      </c>
      <c r="B6" s="454"/>
      <c r="C6" s="454"/>
      <c r="D6" s="454"/>
      <c r="E6" s="454"/>
      <c r="F6" s="454"/>
      <c r="G6" s="454"/>
    </row>
    <row r="7" spans="1:7">
      <c r="A7" t="s">
        <v>160</v>
      </c>
      <c r="B7" s="454"/>
      <c r="C7" s="454"/>
      <c r="D7" s="454"/>
      <c r="E7" s="454"/>
      <c r="F7" s="454"/>
      <c r="G7" s="454"/>
    </row>
    <row r="8" spans="1:7">
      <c r="A8" s="515" t="s">
        <v>160</v>
      </c>
      <c r="B8" s="455"/>
      <c r="C8" s="455"/>
      <c r="D8" s="455"/>
      <c r="E8" s="455"/>
      <c r="F8" s="455"/>
      <c r="G8" s="455"/>
    </row>
    <row r="9" spans="1:7" s="113" customFormat="1">
      <c r="A9" s="113" t="s">
        <v>161</v>
      </c>
      <c r="B9" s="446">
        <f>SUM(B2:B7)</f>
        <v>0</v>
      </c>
      <c r="C9" s="446">
        <f t="shared" ref="C9:F9" si="0">SUM(C2:C7)</f>
        <v>0</v>
      </c>
      <c r="D9" s="446">
        <f t="shared" si="0"/>
        <v>0</v>
      </c>
      <c r="E9" s="446">
        <f t="shared" si="0"/>
        <v>0</v>
      </c>
      <c r="F9" s="446">
        <f t="shared" si="0"/>
        <v>0</v>
      </c>
      <c r="G9" s="456">
        <f>SUM(B9:F9)</f>
        <v>0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1725-DF8D-4237-BF82-CB52F4777579}">
  <sheetPr>
    <tabColor rgb="FFFFFF00"/>
    <pageSetUpPr fitToPage="1"/>
  </sheetPr>
  <dimension ref="A1:AC49"/>
  <sheetViews>
    <sheetView showGridLines="0" zoomScale="89" zoomScaleNormal="89" workbookViewId="0">
      <selection activeCell="K4" sqref="K4"/>
    </sheetView>
  </sheetViews>
  <sheetFormatPr defaultColWidth="9.140625" defaultRowHeight="14.25"/>
  <cols>
    <col min="1" max="1" width="19.7109375" style="111" customWidth="1"/>
    <col min="2" max="2" width="14.28515625" style="111" customWidth="1"/>
    <col min="3" max="3" width="14.28515625" style="91" bestFit="1" customWidth="1"/>
    <col min="4" max="4" width="4.28515625" style="112" bestFit="1" customWidth="1"/>
    <col min="5" max="5" width="10.42578125" style="112" bestFit="1" customWidth="1"/>
    <col min="6" max="6" width="8.28515625" style="112" bestFit="1" customWidth="1"/>
    <col min="7" max="7" width="7.5703125" style="112" customWidth="1"/>
    <col min="8" max="8" width="6.7109375" style="112" bestFit="1" customWidth="1"/>
    <col min="9" max="9" width="8.28515625" style="112" bestFit="1" customWidth="1"/>
    <col min="10" max="10" width="5.140625" style="112" bestFit="1" customWidth="1"/>
    <col min="11" max="11" width="9.140625" style="112" bestFit="1" customWidth="1"/>
    <col min="12" max="12" width="9.85546875" style="91" bestFit="1" customWidth="1"/>
    <col min="13" max="13" width="5.28515625" style="91" bestFit="1" customWidth="1"/>
    <col min="14" max="14" width="10.5703125" style="91" customWidth="1"/>
    <col min="15" max="15" width="5.5703125" style="91" customWidth="1"/>
    <col min="16" max="16" width="19.7109375" style="111" customWidth="1"/>
    <col min="17" max="17" width="14.28515625" style="111" customWidth="1"/>
    <col min="18" max="18" width="14.28515625" style="91" bestFit="1" customWidth="1"/>
    <col min="19" max="19" width="4.28515625" style="112" bestFit="1" customWidth="1"/>
    <col min="20" max="20" width="10.42578125" style="112" bestFit="1" customWidth="1"/>
    <col min="21" max="21" width="8.28515625" style="112" bestFit="1" customWidth="1"/>
    <col min="22" max="22" width="7.5703125" style="112" customWidth="1"/>
    <col min="23" max="23" width="6.7109375" style="112" bestFit="1" customWidth="1"/>
    <col min="24" max="24" width="9" style="112" customWidth="1"/>
    <col min="25" max="25" width="5.140625" style="112" bestFit="1" customWidth="1"/>
    <col min="26" max="26" width="9.140625" style="112" customWidth="1"/>
    <col min="27" max="27" width="9.85546875" style="91" bestFit="1" customWidth="1"/>
    <col min="28" max="28" width="5.28515625" style="91" bestFit="1" customWidth="1"/>
    <col min="29" max="29" width="9" style="91" customWidth="1"/>
    <col min="30" max="16384" width="9.140625" style="91"/>
  </cols>
  <sheetData>
    <row r="1" spans="1:29" ht="18.75" customHeight="1">
      <c r="A1" s="765" t="s">
        <v>162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5"/>
      <c r="P1" s="765" t="s">
        <v>163</v>
      </c>
      <c r="Q1" s="765"/>
      <c r="R1" s="765"/>
      <c r="S1" s="765"/>
      <c r="T1" s="765"/>
      <c r="U1" s="765"/>
      <c r="V1" s="765"/>
      <c r="W1" s="765"/>
      <c r="X1" s="765"/>
      <c r="Y1" s="765"/>
      <c r="Z1" s="765"/>
      <c r="AA1" s="765"/>
      <c r="AB1" s="765"/>
      <c r="AC1" s="765"/>
    </row>
    <row r="2" spans="1:29" ht="15">
      <c r="A2" s="766" t="s">
        <v>105</v>
      </c>
      <c r="B2" s="767"/>
      <c r="C2" s="767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8"/>
      <c r="P2" s="766" t="s">
        <v>105</v>
      </c>
      <c r="Q2" s="767"/>
      <c r="R2" s="767"/>
      <c r="S2" s="767"/>
      <c r="T2" s="767"/>
      <c r="U2" s="767"/>
      <c r="V2" s="767"/>
      <c r="W2" s="767"/>
      <c r="X2" s="767"/>
      <c r="Y2" s="767"/>
      <c r="Z2" s="767"/>
      <c r="AA2" s="767"/>
      <c r="AB2" s="767"/>
      <c r="AC2" s="768"/>
    </row>
    <row r="3" spans="1:29" s="95" customFormat="1" ht="51">
      <c r="A3" s="92" t="s">
        <v>164</v>
      </c>
      <c r="B3" s="92" t="s">
        <v>165</v>
      </c>
      <c r="C3" s="92" t="s">
        <v>166</v>
      </c>
      <c r="D3" s="92" t="s">
        <v>167</v>
      </c>
      <c r="E3" s="92" t="s">
        <v>168</v>
      </c>
      <c r="F3" s="92" t="s">
        <v>169</v>
      </c>
      <c r="G3" s="92" t="s">
        <v>170</v>
      </c>
      <c r="H3" s="92" t="s">
        <v>171</v>
      </c>
      <c r="I3" s="92" t="s">
        <v>172</v>
      </c>
      <c r="J3" s="93" t="s">
        <v>173</v>
      </c>
      <c r="K3" s="92" t="s">
        <v>174</v>
      </c>
      <c r="L3" s="93" t="s">
        <v>175</v>
      </c>
      <c r="M3" s="94" t="s">
        <v>176</v>
      </c>
      <c r="N3" s="93" t="s">
        <v>177</v>
      </c>
      <c r="P3" s="92" t="s">
        <v>164</v>
      </c>
      <c r="Q3" s="92" t="s">
        <v>165</v>
      </c>
      <c r="R3" s="92" t="s">
        <v>166</v>
      </c>
      <c r="S3" s="92" t="s">
        <v>167</v>
      </c>
      <c r="T3" s="92" t="s">
        <v>168</v>
      </c>
      <c r="U3" s="92" t="s">
        <v>169</v>
      </c>
      <c r="V3" s="92" t="s">
        <v>170</v>
      </c>
      <c r="W3" s="92" t="s">
        <v>171</v>
      </c>
      <c r="X3" s="92" t="s">
        <v>172</v>
      </c>
      <c r="Y3" s="92" t="s">
        <v>173</v>
      </c>
      <c r="Z3" s="92" t="s">
        <v>174</v>
      </c>
      <c r="AA3" s="93" t="s">
        <v>175</v>
      </c>
      <c r="AB3" s="94" t="s">
        <v>176</v>
      </c>
      <c r="AC3" s="93" t="s">
        <v>177</v>
      </c>
    </row>
    <row r="4" spans="1:29">
      <c r="A4" s="96"/>
      <c r="B4" s="96"/>
      <c r="C4" s="97" t="s">
        <v>178</v>
      </c>
      <c r="D4" s="98">
        <v>0</v>
      </c>
      <c r="E4" s="99">
        <v>0</v>
      </c>
      <c r="F4" s="99">
        <v>220</v>
      </c>
      <c r="G4" s="99">
        <v>0</v>
      </c>
      <c r="H4" s="98">
        <v>0</v>
      </c>
      <c r="I4" s="99">
        <v>257</v>
      </c>
      <c r="J4" s="100">
        <f>H4+1</f>
        <v>1</v>
      </c>
      <c r="K4" s="99">
        <v>79</v>
      </c>
      <c r="L4" s="101">
        <f>(D4*SUM((E4+F4+G4)+(H4*I4)+(J4*K4)))</f>
        <v>0</v>
      </c>
      <c r="M4" s="102">
        <v>4</v>
      </c>
      <c r="N4" s="103">
        <f>L4*M4</f>
        <v>0</v>
      </c>
      <c r="P4" s="96"/>
      <c r="Q4" s="96"/>
      <c r="R4" s="97" t="s">
        <v>178</v>
      </c>
      <c r="S4" s="104">
        <v>2</v>
      </c>
      <c r="T4" s="99">
        <v>0</v>
      </c>
      <c r="U4" s="99">
        <v>0</v>
      </c>
      <c r="V4" s="99">
        <v>0</v>
      </c>
      <c r="W4" s="104">
        <v>4</v>
      </c>
      <c r="X4" s="99">
        <v>0</v>
      </c>
      <c r="Y4" s="105">
        <f>W4+1</f>
        <v>5</v>
      </c>
      <c r="Z4" s="99">
        <v>0</v>
      </c>
      <c r="AA4" s="101">
        <f>(S4*SUM((T4+U4+V4)+(W4*X4)+(Y4*Z4)))</f>
        <v>0</v>
      </c>
      <c r="AB4" s="106">
        <v>1</v>
      </c>
      <c r="AC4" s="103">
        <f>AA4*AB4</f>
        <v>0</v>
      </c>
    </row>
    <row r="5" spans="1:29">
      <c r="A5" s="96"/>
      <c r="B5" s="96"/>
      <c r="C5" s="97" t="s">
        <v>178</v>
      </c>
      <c r="D5" s="98">
        <v>0</v>
      </c>
      <c r="E5" s="99">
        <v>0</v>
      </c>
      <c r="F5" s="99">
        <v>0</v>
      </c>
      <c r="G5" s="99">
        <v>0</v>
      </c>
      <c r="H5" s="98">
        <v>0</v>
      </c>
      <c r="I5" s="99">
        <v>0</v>
      </c>
      <c r="J5" s="100">
        <f>H5+1</f>
        <v>1</v>
      </c>
      <c r="K5" s="99">
        <v>0</v>
      </c>
      <c r="L5" s="101">
        <f t="shared" ref="L5:L8" si="0">(D5*SUM((E5+F5+G5)+(H5*I5)+(J5*K5)))</f>
        <v>0</v>
      </c>
      <c r="M5" s="102">
        <v>1</v>
      </c>
      <c r="N5" s="103">
        <f>L5*M5</f>
        <v>0</v>
      </c>
      <c r="P5" s="96"/>
      <c r="Q5" s="96"/>
      <c r="R5" s="97" t="s">
        <v>178</v>
      </c>
      <c r="S5" s="104">
        <v>0</v>
      </c>
      <c r="T5" s="99">
        <v>0</v>
      </c>
      <c r="U5" s="99">
        <v>0</v>
      </c>
      <c r="V5" s="99">
        <v>0</v>
      </c>
      <c r="W5" s="104">
        <v>4</v>
      </c>
      <c r="X5" s="99">
        <v>0</v>
      </c>
      <c r="Y5" s="105">
        <f>W5+1</f>
        <v>5</v>
      </c>
      <c r="Z5" s="99">
        <v>0</v>
      </c>
      <c r="AA5" s="101">
        <f t="shared" ref="AA5:AA8" si="1">(S5*SUM((T5+U5+V5)+(W5*X5)+(Y5*Z5)))</f>
        <v>0</v>
      </c>
      <c r="AB5" s="106">
        <v>1</v>
      </c>
      <c r="AC5" s="103">
        <f>AA5*AB5</f>
        <v>0</v>
      </c>
    </row>
    <row r="6" spans="1:29">
      <c r="A6" s="96"/>
      <c r="B6" s="96"/>
      <c r="C6" s="97" t="s">
        <v>178</v>
      </c>
      <c r="D6" s="98">
        <v>0</v>
      </c>
      <c r="E6" s="99">
        <v>0</v>
      </c>
      <c r="F6" s="99">
        <v>0</v>
      </c>
      <c r="G6" s="99">
        <v>0</v>
      </c>
      <c r="H6" s="98">
        <v>0</v>
      </c>
      <c r="I6" s="99">
        <v>0</v>
      </c>
      <c r="J6" s="100">
        <f>H6+1</f>
        <v>1</v>
      </c>
      <c r="K6" s="99">
        <v>0</v>
      </c>
      <c r="L6" s="101">
        <f t="shared" si="0"/>
        <v>0</v>
      </c>
      <c r="M6" s="102">
        <v>1</v>
      </c>
      <c r="N6" s="103">
        <f>L6*M6</f>
        <v>0</v>
      </c>
      <c r="P6" s="96"/>
      <c r="Q6" s="96"/>
      <c r="R6" s="97" t="s">
        <v>178</v>
      </c>
      <c r="S6" s="104">
        <v>0</v>
      </c>
      <c r="T6" s="99">
        <v>0</v>
      </c>
      <c r="U6" s="99">
        <v>0</v>
      </c>
      <c r="V6" s="99">
        <v>0</v>
      </c>
      <c r="W6" s="104">
        <v>4</v>
      </c>
      <c r="X6" s="99">
        <v>0</v>
      </c>
      <c r="Y6" s="105">
        <f>W6+1</f>
        <v>5</v>
      </c>
      <c r="Z6" s="99">
        <v>0</v>
      </c>
      <c r="AA6" s="101">
        <f t="shared" si="1"/>
        <v>0</v>
      </c>
      <c r="AB6" s="106">
        <v>1</v>
      </c>
      <c r="AC6" s="103">
        <f>AA6*AB6</f>
        <v>0</v>
      </c>
    </row>
    <row r="7" spans="1:29">
      <c r="A7" s="96"/>
      <c r="B7" s="96"/>
      <c r="C7" s="97" t="s">
        <v>178</v>
      </c>
      <c r="D7" s="98">
        <v>0</v>
      </c>
      <c r="E7" s="99">
        <v>0</v>
      </c>
      <c r="F7" s="99">
        <v>0</v>
      </c>
      <c r="G7" s="99">
        <v>0</v>
      </c>
      <c r="H7" s="98">
        <v>0</v>
      </c>
      <c r="I7" s="99">
        <v>0</v>
      </c>
      <c r="J7" s="100">
        <f>H7+1</f>
        <v>1</v>
      </c>
      <c r="K7" s="99">
        <v>0</v>
      </c>
      <c r="L7" s="101">
        <f t="shared" si="0"/>
        <v>0</v>
      </c>
      <c r="M7" s="102">
        <v>1</v>
      </c>
      <c r="N7" s="103">
        <f>L7*M7</f>
        <v>0</v>
      </c>
      <c r="P7" s="96"/>
      <c r="Q7" s="96"/>
      <c r="R7" s="97" t="s">
        <v>178</v>
      </c>
      <c r="S7" s="104">
        <v>0</v>
      </c>
      <c r="T7" s="99">
        <v>0</v>
      </c>
      <c r="U7" s="99">
        <v>0</v>
      </c>
      <c r="V7" s="99">
        <v>0</v>
      </c>
      <c r="W7" s="104">
        <v>4</v>
      </c>
      <c r="X7" s="99">
        <v>0</v>
      </c>
      <c r="Y7" s="105">
        <f>W7+1</f>
        <v>5</v>
      </c>
      <c r="Z7" s="99">
        <v>0</v>
      </c>
      <c r="AA7" s="101">
        <f t="shared" si="1"/>
        <v>0</v>
      </c>
      <c r="AB7" s="106">
        <v>1</v>
      </c>
      <c r="AC7" s="103">
        <f>AA7*AB7</f>
        <v>0</v>
      </c>
    </row>
    <row r="8" spans="1:29" ht="15" thickBot="1">
      <c r="A8" s="96"/>
      <c r="B8" s="96"/>
      <c r="C8" s="97" t="s">
        <v>178</v>
      </c>
      <c r="D8" s="98">
        <v>0</v>
      </c>
      <c r="E8" s="99">
        <v>0</v>
      </c>
      <c r="F8" s="99">
        <v>0</v>
      </c>
      <c r="G8" s="99">
        <v>0</v>
      </c>
      <c r="H8" s="98">
        <v>0</v>
      </c>
      <c r="I8" s="99">
        <v>0</v>
      </c>
      <c r="J8" s="100">
        <f>H8+1</f>
        <v>1</v>
      </c>
      <c r="K8" s="99">
        <v>0</v>
      </c>
      <c r="L8" s="101">
        <f t="shared" si="0"/>
        <v>0</v>
      </c>
      <c r="M8" s="102">
        <v>1</v>
      </c>
      <c r="N8" s="103">
        <f>L8*M8</f>
        <v>0</v>
      </c>
      <c r="P8" s="96"/>
      <c r="Q8" s="96"/>
      <c r="R8" s="97" t="s">
        <v>178</v>
      </c>
      <c r="S8" s="104">
        <v>0</v>
      </c>
      <c r="T8" s="99">
        <v>0</v>
      </c>
      <c r="U8" s="99">
        <v>0</v>
      </c>
      <c r="V8" s="99">
        <v>0</v>
      </c>
      <c r="W8" s="104">
        <v>4</v>
      </c>
      <c r="X8" s="99">
        <v>0</v>
      </c>
      <c r="Y8" s="105">
        <f>W8+1</f>
        <v>5</v>
      </c>
      <c r="Z8" s="99">
        <v>0</v>
      </c>
      <c r="AA8" s="101">
        <f t="shared" si="1"/>
        <v>0</v>
      </c>
      <c r="AB8" s="106">
        <v>1</v>
      </c>
      <c r="AC8" s="103">
        <f>AA8*AB8</f>
        <v>0</v>
      </c>
    </row>
    <row r="9" spans="1:29" ht="15" thickBot="1">
      <c r="A9" s="107"/>
      <c r="B9" s="107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0">
        <f>SUM(N4:N8)</f>
        <v>0</v>
      </c>
      <c r="P9" s="107"/>
      <c r="Q9" s="107"/>
      <c r="R9" s="108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10">
        <f>SUM(AC4:AC8)</f>
        <v>0</v>
      </c>
    </row>
    <row r="12" spans="1:29" ht="15">
      <c r="A12" s="766" t="s">
        <v>106</v>
      </c>
      <c r="B12" s="767"/>
      <c r="C12" s="767"/>
      <c r="D12" s="767"/>
      <c r="E12" s="767"/>
      <c r="F12" s="767"/>
      <c r="G12" s="767"/>
      <c r="H12" s="767"/>
      <c r="I12" s="767"/>
      <c r="J12" s="767"/>
      <c r="K12" s="767"/>
      <c r="L12" s="767"/>
      <c r="M12" s="767"/>
      <c r="N12" s="768"/>
      <c r="P12" s="766" t="s">
        <v>106</v>
      </c>
      <c r="Q12" s="767"/>
      <c r="R12" s="767"/>
      <c r="S12" s="767"/>
      <c r="T12" s="767"/>
      <c r="U12" s="767"/>
      <c r="V12" s="767"/>
      <c r="W12" s="767"/>
      <c r="X12" s="767"/>
      <c r="Y12" s="767"/>
      <c r="Z12" s="767"/>
      <c r="AA12" s="767"/>
      <c r="AB12" s="767"/>
      <c r="AC12" s="768"/>
    </row>
    <row r="13" spans="1:29" s="95" customFormat="1" ht="51">
      <c r="A13" s="92" t="s">
        <v>164</v>
      </c>
      <c r="B13" s="92" t="s">
        <v>165</v>
      </c>
      <c r="C13" s="92" t="s">
        <v>166</v>
      </c>
      <c r="D13" s="92" t="s">
        <v>167</v>
      </c>
      <c r="E13" s="92" t="s">
        <v>168</v>
      </c>
      <c r="F13" s="92" t="s">
        <v>169</v>
      </c>
      <c r="G13" s="92" t="s">
        <v>170</v>
      </c>
      <c r="H13" s="92" t="s">
        <v>171</v>
      </c>
      <c r="I13" s="92" t="s">
        <v>172</v>
      </c>
      <c r="J13" s="92" t="s">
        <v>173</v>
      </c>
      <c r="K13" s="92" t="s">
        <v>174</v>
      </c>
      <c r="L13" s="93" t="s">
        <v>175</v>
      </c>
      <c r="M13" s="94" t="s">
        <v>176</v>
      </c>
      <c r="N13" s="93" t="s">
        <v>177</v>
      </c>
      <c r="P13" s="92" t="s">
        <v>164</v>
      </c>
      <c r="Q13" s="92" t="s">
        <v>165</v>
      </c>
      <c r="R13" s="92" t="s">
        <v>166</v>
      </c>
      <c r="S13" s="92" t="s">
        <v>167</v>
      </c>
      <c r="T13" s="92" t="s">
        <v>168</v>
      </c>
      <c r="U13" s="92" t="s">
        <v>169</v>
      </c>
      <c r="V13" s="92" t="s">
        <v>170</v>
      </c>
      <c r="W13" s="92" t="s">
        <v>171</v>
      </c>
      <c r="X13" s="92" t="s">
        <v>172</v>
      </c>
      <c r="Y13" s="92" t="s">
        <v>173</v>
      </c>
      <c r="Z13" s="92" t="s">
        <v>174</v>
      </c>
      <c r="AA13" s="93" t="s">
        <v>175</v>
      </c>
      <c r="AB13" s="94" t="s">
        <v>176</v>
      </c>
      <c r="AC13" s="93" t="s">
        <v>177</v>
      </c>
    </row>
    <row r="14" spans="1:29">
      <c r="A14" s="96"/>
      <c r="B14" s="96"/>
      <c r="C14" s="97" t="s">
        <v>178</v>
      </c>
      <c r="D14" s="98">
        <v>1</v>
      </c>
      <c r="E14" s="99">
        <v>0</v>
      </c>
      <c r="F14" s="99"/>
      <c r="G14" s="99">
        <v>0</v>
      </c>
      <c r="H14" s="98"/>
      <c r="I14" s="99"/>
      <c r="J14" s="100">
        <f>H14+1</f>
        <v>1</v>
      </c>
      <c r="K14" s="99"/>
      <c r="L14" s="101">
        <f t="shared" ref="L14:L18" si="2">(D14*SUM((E14+F14+G14)+(H14*I14)+(J14*K14)))</f>
        <v>0</v>
      </c>
      <c r="M14" s="102">
        <v>4</v>
      </c>
      <c r="N14" s="103">
        <f>L14*M14</f>
        <v>0</v>
      </c>
      <c r="P14" s="96"/>
      <c r="Q14" s="96"/>
      <c r="R14" s="97" t="s">
        <v>178</v>
      </c>
      <c r="S14" s="104">
        <v>0</v>
      </c>
      <c r="T14" s="99">
        <v>0</v>
      </c>
      <c r="U14" s="99">
        <v>0</v>
      </c>
      <c r="V14" s="99">
        <v>0</v>
      </c>
      <c r="W14" s="104">
        <v>4</v>
      </c>
      <c r="X14" s="99">
        <v>0</v>
      </c>
      <c r="Y14" s="105">
        <f>W14+1</f>
        <v>5</v>
      </c>
      <c r="Z14" s="99">
        <v>0</v>
      </c>
      <c r="AA14" s="101">
        <f t="shared" ref="AA14:AA18" si="3">(S14*SUM((T14+U14+V14)+(W14*X14)+(Y14*Z14)))</f>
        <v>0</v>
      </c>
      <c r="AB14" s="106">
        <v>1</v>
      </c>
      <c r="AC14" s="103">
        <f>AA14*AB14</f>
        <v>0</v>
      </c>
    </row>
    <row r="15" spans="1:29">
      <c r="A15" s="96"/>
      <c r="B15" s="96"/>
      <c r="C15" s="97" t="s">
        <v>178</v>
      </c>
      <c r="D15" s="98">
        <v>0</v>
      </c>
      <c r="E15" s="99">
        <v>0</v>
      </c>
      <c r="F15" s="99">
        <v>0</v>
      </c>
      <c r="G15" s="99">
        <v>0</v>
      </c>
      <c r="H15" s="98">
        <v>0</v>
      </c>
      <c r="I15" s="99">
        <v>0</v>
      </c>
      <c r="J15" s="100">
        <f>H15+1</f>
        <v>1</v>
      </c>
      <c r="K15" s="99">
        <v>0</v>
      </c>
      <c r="L15" s="101">
        <f t="shared" si="2"/>
        <v>0</v>
      </c>
      <c r="M15" s="102">
        <v>1</v>
      </c>
      <c r="N15" s="103">
        <f>L15*M15</f>
        <v>0</v>
      </c>
      <c r="P15" s="96"/>
      <c r="Q15" s="96"/>
      <c r="R15" s="97" t="s">
        <v>178</v>
      </c>
      <c r="S15" s="104">
        <v>0</v>
      </c>
      <c r="T15" s="99">
        <v>0</v>
      </c>
      <c r="U15" s="99">
        <v>0</v>
      </c>
      <c r="V15" s="99">
        <v>0</v>
      </c>
      <c r="W15" s="104">
        <v>4</v>
      </c>
      <c r="X15" s="99">
        <v>0</v>
      </c>
      <c r="Y15" s="105">
        <f>W15+1</f>
        <v>5</v>
      </c>
      <c r="Z15" s="99">
        <v>0</v>
      </c>
      <c r="AA15" s="101">
        <f t="shared" si="3"/>
        <v>0</v>
      </c>
      <c r="AB15" s="106">
        <v>1</v>
      </c>
      <c r="AC15" s="103">
        <f>AA15*AB15</f>
        <v>0</v>
      </c>
    </row>
    <row r="16" spans="1:29">
      <c r="A16" s="96"/>
      <c r="B16" s="96"/>
      <c r="C16" s="97" t="s">
        <v>178</v>
      </c>
      <c r="D16" s="98">
        <v>0</v>
      </c>
      <c r="E16" s="99">
        <v>0</v>
      </c>
      <c r="F16" s="99">
        <v>0</v>
      </c>
      <c r="G16" s="99">
        <v>0</v>
      </c>
      <c r="H16" s="98">
        <v>0</v>
      </c>
      <c r="I16" s="99">
        <v>0</v>
      </c>
      <c r="J16" s="100">
        <f>H16+1</f>
        <v>1</v>
      </c>
      <c r="K16" s="99">
        <v>0</v>
      </c>
      <c r="L16" s="101">
        <f t="shared" si="2"/>
        <v>0</v>
      </c>
      <c r="M16" s="102">
        <v>1</v>
      </c>
      <c r="N16" s="103">
        <f>L16*M16</f>
        <v>0</v>
      </c>
      <c r="P16" s="96"/>
      <c r="Q16" s="96"/>
      <c r="R16" s="97" t="s">
        <v>178</v>
      </c>
      <c r="S16" s="104">
        <v>0</v>
      </c>
      <c r="T16" s="99">
        <v>0</v>
      </c>
      <c r="U16" s="99">
        <v>0</v>
      </c>
      <c r="V16" s="99">
        <v>0</v>
      </c>
      <c r="W16" s="104">
        <v>4</v>
      </c>
      <c r="X16" s="99">
        <v>0</v>
      </c>
      <c r="Y16" s="105">
        <f>W16+1</f>
        <v>5</v>
      </c>
      <c r="Z16" s="99">
        <v>0</v>
      </c>
      <c r="AA16" s="101">
        <f t="shared" si="3"/>
        <v>0</v>
      </c>
      <c r="AB16" s="106">
        <v>1</v>
      </c>
      <c r="AC16" s="103">
        <f>AA16*AB16</f>
        <v>0</v>
      </c>
    </row>
    <row r="17" spans="1:29">
      <c r="A17" s="96"/>
      <c r="B17" s="96"/>
      <c r="C17" s="97" t="s">
        <v>178</v>
      </c>
      <c r="D17" s="98">
        <v>0</v>
      </c>
      <c r="E17" s="99">
        <v>0</v>
      </c>
      <c r="F17" s="99">
        <v>0</v>
      </c>
      <c r="G17" s="99">
        <v>0</v>
      </c>
      <c r="H17" s="98">
        <v>0</v>
      </c>
      <c r="I17" s="99">
        <v>0</v>
      </c>
      <c r="J17" s="100">
        <f>H17+1</f>
        <v>1</v>
      </c>
      <c r="K17" s="99">
        <v>0</v>
      </c>
      <c r="L17" s="101">
        <f t="shared" si="2"/>
        <v>0</v>
      </c>
      <c r="M17" s="102">
        <v>1</v>
      </c>
      <c r="N17" s="103">
        <f>L17*M17</f>
        <v>0</v>
      </c>
      <c r="P17" s="96"/>
      <c r="Q17" s="96"/>
      <c r="R17" s="97" t="s">
        <v>178</v>
      </c>
      <c r="S17" s="104">
        <v>0</v>
      </c>
      <c r="T17" s="99">
        <v>0</v>
      </c>
      <c r="U17" s="99">
        <v>0</v>
      </c>
      <c r="V17" s="99">
        <v>0</v>
      </c>
      <c r="W17" s="104">
        <v>4</v>
      </c>
      <c r="X17" s="99">
        <v>0</v>
      </c>
      <c r="Y17" s="105">
        <f>W17+1</f>
        <v>5</v>
      </c>
      <c r="Z17" s="99">
        <v>0</v>
      </c>
      <c r="AA17" s="101">
        <f t="shared" si="3"/>
        <v>0</v>
      </c>
      <c r="AB17" s="106">
        <v>1</v>
      </c>
      <c r="AC17" s="103">
        <f>AA17*AB17</f>
        <v>0</v>
      </c>
    </row>
    <row r="18" spans="1:29" ht="15" thickBot="1">
      <c r="A18" s="96"/>
      <c r="B18" s="96"/>
      <c r="C18" s="97" t="s">
        <v>178</v>
      </c>
      <c r="D18" s="98">
        <v>0</v>
      </c>
      <c r="E18" s="99">
        <v>0</v>
      </c>
      <c r="F18" s="99">
        <v>0</v>
      </c>
      <c r="G18" s="99">
        <v>0</v>
      </c>
      <c r="H18" s="98">
        <v>0</v>
      </c>
      <c r="I18" s="99">
        <v>0</v>
      </c>
      <c r="J18" s="100">
        <f>H18+1</f>
        <v>1</v>
      </c>
      <c r="K18" s="99">
        <v>0</v>
      </c>
      <c r="L18" s="101">
        <f t="shared" si="2"/>
        <v>0</v>
      </c>
      <c r="M18" s="102">
        <v>1</v>
      </c>
      <c r="N18" s="103">
        <f>L18*M18</f>
        <v>0</v>
      </c>
      <c r="P18" s="96"/>
      <c r="Q18" s="96"/>
      <c r="R18" s="97" t="s">
        <v>178</v>
      </c>
      <c r="S18" s="104">
        <v>0</v>
      </c>
      <c r="T18" s="99">
        <v>0</v>
      </c>
      <c r="U18" s="99">
        <v>0</v>
      </c>
      <c r="V18" s="99">
        <v>0</v>
      </c>
      <c r="W18" s="104">
        <v>4</v>
      </c>
      <c r="X18" s="99">
        <v>0</v>
      </c>
      <c r="Y18" s="105">
        <f>W18+1</f>
        <v>5</v>
      </c>
      <c r="Z18" s="99">
        <v>0</v>
      </c>
      <c r="AA18" s="101">
        <f t="shared" si="3"/>
        <v>0</v>
      </c>
      <c r="AB18" s="106">
        <v>1</v>
      </c>
      <c r="AC18" s="103">
        <f>AA18*AB18</f>
        <v>0</v>
      </c>
    </row>
    <row r="19" spans="1:29" ht="15" thickBot="1">
      <c r="A19" s="107"/>
      <c r="B19" s="107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>
        <f>SUM(N14:N18)</f>
        <v>0</v>
      </c>
      <c r="P19" s="107"/>
      <c r="Q19" s="107"/>
      <c r="R19" s="108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10">
        <f>SUM(AC14:AC18)</f>
        <v>0</v>
      </c>
    </row>
    <row r="22" spans="1:29" ht="15">
      <c r="A22" s="766" t="s">
        <v>107</v>
      </c>
      <c r="B22" s="767"/>
      <c r="C22" s="767"/>
      <c r="D22" s="767"/>
      <c r="E22" s="767"/>
      <c r="F22" s="767"/>
      <c r="G22" s="767"/>
      <c r="H22" s="767"/>
      <c r="I22" s="767"/>
      <c r="J22" s="767"/>
      <c r="K22" s="767"/>
      <c r="L22" s="767"/>
      <c r="M22" s="767"/>
      <c r="N22" s="768"/>
      <c r="P22" s="766" t="s">
        <v>107</v>
      </c>
      <c r="Q22" s="767"/>
      <c r="R22" s="767"/>
      <c r="S22" s="767"/>
      <c r="T22" s="767"/>
      <c r="U22" s="767"/>
      <c r="V22" s="767"/>
      <c r="W22" s="767"/>
      <c r="X22" s="767"/>
      <c r="Y22" s="767"/>
      <c r="Z22" s="767"/>
      <c r="AA22" s="767"/>
      <c r="AB22" s="767"/>
      <c r="AC22" s="768"/>
    </row>
    <row r="23" spans="1:29" s="95" customFormat="1" ht="51">
      <c r="A23" s="92" t="s">
        <v>164</v>
      </c>
      <c r="B23" s="92" t="s">
        <v>165</v>
      </c>
      <c r="C23" s="92" t="s">
        <v>166</v>
      </c>
      <c r="D23" s="92" t="s">
        <v>167</v>
      </c>
      <c r="E23" s="92" t="s">
        <v>168</v>
      </c>
      <c r="F23" s="92" t="s">
        <v>169</v>
      </c>
      <c r="G23" s="92" t="s">
        <v>170</v>
      </c>
      <c r="H23" s="92" t="s">
        <v>171</v>
      </c>
      <c r="I23" s="92" t="s">
        <v>172</v>
      </c>
      <c r="J23" s="92" t="s">
        <v>173</v>
      </c>
      <c r="K23" s="92" t="s">
        <v>174</v>
      </c>
      <c r="L23" s="93" t="s">
        <v>175</v>
      </c>
      <c r="M23" s="94" t="s">
        <v>176</v>
      </c>
      <c r="N23" s="93" t="s">
        <v>177</v>
      </c>
      <c r="P23" s="92" t="s">
        <v>164</v>
      </c>
      <c r="Q23" s="92" t="s">
        <v>165</v>
      </c>
      <c r="R23" s="92" t="s">
        <v>166</v>
      </c>
      <c r="S23" s="92" t="s">
        <v>167</v>
      </c>
      <c r="T23" s="92" t="s">
        <v>168</v>
      </c>
      <c r="U23" s="92" t="s">
        <v>169</v>
      </c>
      <c r="V23" s="92" t="s">
        <v>170</v>
      </c>
      <c r="W23" s="92" t="s">
        <v>171</v>
      </c>
      <c r="X23" s="92" t="s">
        <v>172</v>
      </c>
      <c r="Y23" s="92" t="s">
        <v>173</v>
      </c>
      <c r="Z23" s="92" t="s">
        <v>174</v>
      </c>
      <c r="AA23" s="93" t="s">
        <v>175</v>
      </c>
      <c r="AB23" s="94" t="s">
        <v>176</v>
      </c>
      <c r="AC23" s="93" t="s">
        <v>177</v>
      </c>
    </row>
    <row r="24" spans="1:29">
      <c r="A24" s="96"/>
      <c r="B24" s="96"/>
      <c r="C24" s="97" t="s">
        <v>178</v>
      </c>
      <c r="D24" s="98">
        <v>0</v>
      </c>
      <c r="E24" s="99">
        <v>0</v>
      </c>
      <c r="F24" s="99">
        <v>0</v>
      </c>
      <c r="G24" s="99">
        <v>0</v>
      </c>
      <c r="H24" s="98">
        <v>0</v>
      </c>
      <c r="I24" s="99">
        <v>0</v>
      </c>
      <c r="J24" s="100">
        <f>H24+1</f>
        <v>1</v>
      </c>
      <c r="K24" s="99">
        <v>0</v>
      </c>
      <c r="L24" s="101">
        <f t="shared" ref="L24:L28" si="4">(D24*SUM((E24+F24+G24)+(H24*I24)+(J24*K24)))</f>
        <v>0</v>
      </c>
      <c r="M24" s="102">
        <v>1</v>
      </c>
      <c r="N24" s="103">
        <f>L24*M24</f>
        <v>0</v>
      </c>
      <c r="P24" s="96"/>
      <c r="Q24" s="96"/>
      <c r="R24" s="97" t="s">
        <v>178</v>
      </c>
      <c r="S24" s="104">
        <v>0</v>
      </c>
      <c r="T24" s="99">
        <v>0</v>
      </c>
      <c r="U24" s="99">
        <v>0</v>
      </c>
      <c r="V24" s="99">
        <v>0</v>
      </c>
      <c r="W24" s="104">
        <v>4</v>
      </c>
      <c r="X24" s="99">
        <v>0</v>
      </c>
      <c r="Y24" s="105">
        <f>W24+1</f>
        <v>5</v>
      </c>
      <c r="Z24" s="99">
        <v>0</v>
      </c>
      <c r="AA24" s="101">
        <f t="shared" ref="AA24:AA28" si="5">(S24*SUM((T24+U24+V24)+(W24*X24)+(Y24*Z24)))</f>
        <v>0</v>
      </c>
      <c r="AB24" s="106">
        <v>1</v>
      </c>
      <c r="AC24" s="103">
        <f>AA24*AB24</f>
        <v>0</v>
      </c>
    </row>
    <row r="25" spans="1:29">
      <c r="A25" s="96"/>
      <c r="B25" s="96"/>
      <c r="C25" s="97" t="s">
        <v>178</v>
      </c>
      <c r="D25" s="98">
        <v>0</v>
      </c>
      <c r="E25" s="99">
        <v>0</v>
      </c>
      <c r="F25" s="99">
        <v>0</v>
      </c>
      <c r="G25" s="99">
        <v>0</v>
      </c>
      <c r="H25" s="98">
        <v>0</v>
      </c>
      <c r="I25" s="99">
        <v>0</v>
      </c>
      <c r="J25" s="100">
        <f>H25+1</f>
        <v>1</v>
      </c>
      <c r="K25" s="99">
        <v>0</v>
      </c>
      <c r="L25" s="101">
        <f t="shared" si="4"/>
        <v>0</v>
      </c>
      <c r="M25" s="102">
        <v>1</v>
      </c>
      <c r="N25" s="103">
        <f>L25*M25</f>
        <v>0</v>
      </c>
      <c r="P25" s="96"/>
      <c r="Q25" s="96"/>
      <c r="R25" s="97" t="s">
        <v>178</v>
      </c>
      <c r="S25" s="104">
        <v>0</v>
      </c>
      <c r="T25" s="99">
        <v>0</v>
      </c>
      <c r="U25" s="99">
        <v>0</v>
      </c>
      <c r="V25" s="99">
        <v>0</v>
      </c>
      <c r="W25" s="104">
        <v>4</v>
      </c>
      <c r="X25" s="99">
        <v>0</v>
      </c>
      <c r="Y25" s="105">
        <f>W25+1</f>
        <v>5</v>
      </c>
      <c r="Z25" s="99">
        <v>0</v>
      </c>
      <c r="AA25" s="101">
        <f t="shared" si="5"/>
        <v>0</v>
      </c>
      <c r="AB25" s="106">
        <v>1</v>
      </c>
      <c r="AC25" s="103">
        <f>AA25*AB25</f>
        <v>0</v>
      </c>
    </row>
    <row r="26" spans="1:29">
      <c r="A26" s="96"/>
      <c r="B26" s="96"/>
      <c r="C26" s="97" t="s">
        <v>178</v>
      </c>
      <c r="D26" s="98">
        <v>0</v>
      </c>
      <c r="E26" s="99">
        <v>0</v>
      </c>
      <c r="F26" s="99">
        <v>0</v>
      </c>
      <c r="G26" s="99">
        <v>0</v>
      </c>
      <c r="H26" s="98">
        <v>0</v>
      </c>
      <c r="I26" s="99">
        <v>0</v>
      </c>
      <c r="J26" s="100">
        <f>H26+1</f>
        <v>1</v>
      </c>
      <c r="K26" s="99">
        <v>0</v>
      </c>
      <c r="L26" s="101">
        <f t="shared" si="4"/>
        <v>0</v>
      </c>
      <c r="M26" s="102">
        <v>1</v>
      </c>
      <c r="N26" s="103">
        <f>L26*M26</f>
        <v>0</v>
      </c>
      <c r="P26" s="96"/>
      <c r="Q26" s="96"/>
      <c r="R26" s="97" t="s">
        <v>178</v>
      </c>
      <c r="S26" s="104">
        <v>0</v>
      </c>
      <c r="T26" s="99">
        <v>0</v>
      </c>
      <c r="U26" s="99">
        <v>0</v>
      </c>
      <c r="V26" s="99">
        <v>0</v>
      </c>
      <c r="W26" s="104">
        <v>4</v>
      </c>
      <c r="X26" s="99">
        <v>0</v>
      </c>
      <c r="Y26" s="105">
        <f>W26+1</f>
        <v>5</v>
      </c>
      <c r="Z26" s="99">
        <v>0</v>
      </c>
      <c r="AA26" s="101">
        <f t="shared" si="5"/>
        <v>0</v>
      </c>
      <c r="AB26" s="106">
        <v>1</v>
      </c>
      <c r="AC26" s="103">
        <f>AA26*AB26</f>
        <v>0</v>
      </c>
    </row>
    <row r="27" spans="1:29">
      <c r="A27" s="96"/>
      <c r="B27" s="96"/>
      <c r="C27" s="97" t="s">
        <v>178</v>
      </c>
      <c r="D27" s="98">
        <v>0</v>
      </c>
      <c r="E27" s="99">
        <v>0</v>
      </c>
      <c r="F27" s="99">
        <v>0</v>
      </c>
      <c r="G27" s="99">
        <v>0</v>
      </c>
      <c r="H27" s="98">
        <v>0</v>
      </c>
      <c r="I27" s="99">
        <v>0</v>
      </c>
      <c r="J27" s="100">
        <f>H27+1</f>
        <v>1</v>
      </c>
      <c r="K27" s="99">
        <v>0</v>
      </c>
      <c r="L27" s="101">
        <f t="shared" si="4"/>
        <v>0</v>
      </c>
      <c r="M27" s="102">
        <v>1</v>
      </c>
      <c r="N27" s="103">
        <f>L27*M27</f>
        <v>0</v>
      </c>
      <c r="P27" s="96"/>
      <c r="Q27" s="96"/>
      <c r="R27" s="97" t="s">
        <v>178</v>
      </c>
      <c r="S27" s="104">
        <v>0</v>
      </c>
      <c r="T27" s="99">
        <v>0</v>
      </c>
      <c r="U27" s="99">
        <v>0</v>
      </c>
      <c r="V27" s="99">
        <v>0</v>
      </c>
      <c r="W27" s="104">
        <v>4</v>
      </c>
      <c r="X27" s="99">
        <v>0</v>
      </c>
      <c r="Y27" s="105">
        <f>W27+1</f>
        <v>5</v>
      </c>
      <c r="Z27" s="99">
        <v>0</v>
      </c>
      <c r="AA27" s="101">
        <f t="shared" si="5"/>
        <v>0</v>
      </c>
      <c r="AB27" s="106">
        <v>1</v>
      </c>
      <c r="AC27" s="103">
        <f>AA27*AB27</f>
        <v>0</v>
      </c>
    </row>
    <row r="28" spans="1:29" ht="15" thickBot="1">
      <c r="A28" s="96"/>
      <c r="B28" s="96"/>
      <c r="C28" s="97" t="s">
        <v>178</v>
      </c>
      <c r="D28" s="98">
        <v>0</v>
      </c>
      <c r="E28" s="99">
        <v>0</v>
      </c>
      <c r="F28" s="99">
        <v>0</v>
      </c>
      <c r="G28" s="99">
        <v>0</v>
      </c>
      <c r="H28" s="98">
        <v>0</v>
      </c>
      <c r="I28" s="99">
        <v>0</v>
      </c>
      <c r="J28" s="100">
        <f>H28+1</f>
        <v>1</v>
      </c>
      <c r="K28" s="99">
        <v>0</v>
      </c>
      <c r="L28" s="101">
        <f t="shared" si="4"/>
        <v>0</v>
      </c>
      <c r="M28" s="102">
        <v>1</v>
      </c>
      <c r="N28" s="103">
        <f>L28*M28</f>
        <v>0</v>
      </c>
      <c r="P28" s="96"/>
      <c r="Q28" s="96"/>
      <c r="R28" s="97" t="s">
        <v>178</v>
      </c>
      <c r="S28" s="104">
        <v>0</v>
      </c>
      <c r="T28" s="99">
        <v>0</v>
      </c>
      <c r="U28" s="99">
        <v>0</v>
      </c>
      <c r="V28" s="99">
        <v>0</v>
      </c>
      <c r="W28" s="104">
        <v>4</v>
      </c>
      <c r="X28" s="99">
        <v>0</v>
      </c>
      <c r="Y28" s="105">
        <f>W28+1</f>
        <v>5</v>
      </c>
      <c r="Z28" s="99">
        <v>0</v>
      </c>
      <c r="AA28" s="101">
        <f t="shared" si="5"/>
        <v>0</v>
      </c>
      <c r="AB28" s="106">
        <v>1</v>
      </c>
      <c r="AC28" s="103">
        <f>AA28*AB28</f>
        <v>0</v>
      </c>
    </row>
    <row r="29" spans="1:29" ht="15" thickBot="1">
      <c r="A29" s="107"/>
      <c r="B29" s="107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10">
        <f>SUM(N24:N28)</f>
        <v>0</v>
      </c>
      <c r="P29" s="107"/>
      <c r="Q29" s="107"/>
      <c r="R29" s="108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10">
        <f>SUM(AC24:AC28)</f>
        <v>0</v>
      </c>
    </row>
    <row r="32" spans="1:29" ht="15">
      <c r="A32" s="766" t="s">
        <v>108</v>
      </c>
      <c r="B32" s="767"/>
      <c r="C32" s="767"/>
      <c r="D32" s="767"/>
      <c r="E32" s="767"/>
      <c r="F32" s="767"/>
      <c r="G32" s="767"/>
      <c r="H32" s="767"/>
      <c r="I32" s="767"/>
      <c r="J32" s="767"/>
      <c r="K32" s="767"/>
      <c r="L32" s="767"/>
      <c r="M32" s="767"/>
      <c r="N32" s="768"/>
      <c r="P32" s="766" t="s">
        <v>108</v>
      </c>
      <c r="Q32" s="767"/>
      <c r="R32" s="767"/>
      <c r="S32" s="767"/>
      <c r="T32" s="767"/>
      <c r="U32" s="767"/>
      <c r="V32" s="767"/>
      <c r="W32" s="767"/>
      <c r="X32" s="767"/>
      <c r="Y32" s="767"/>
      <c r="Z32" s="767"/>
      <c r="AA32" s="767"/>
      <c r="AB32" s="767"/>
      <c r="AC32" s="768"/>
    </row>
    <row r="33" spans="1:29" s="95" customFormat="1" ht="51">
      <c r="A33" s="92" t="s">
        <v>164</v>
      </c>
      <c r="B33" s="92" t="s">
        <v>165</v>
      </c>
      <c r="C33" s="92" t="s">
        <v>166</v>
      </c>
      <c r="D33" s="92" t="s">
        <v>167</v>
      </c>
      <c r="E33" s="92" t="s">
        <v>168</v>
      </c>
      <c r="F33" s="92" t="s">
        <v>169</v>
      </c>
      <c r="G33" s="92" t="s">
        <v>170</v>
      </c>
      <c r="H33" s="92" t="s">
        <v>171</v>
      </c>
      <c r="I33" s="92" t="s">
        <v>172</v>
      </c>
      <c r="J33" s="92" t="s">
        <v>173</v>
      </c>
      <c r="K33" s="92" t="s">
        <v>174</v>
      </c>
      <c r="L33" s="93" t="s">
        <v>175</v>
      </c>
      <c r="M33" s="94" t="s">
        <v>176</v>
      </c>
      <c r="N33" s="93" t="s">
        <v>177</v>
      </c>
      <c r="P33" s="92" t="s">
        <v>164</v>
      </c>
      <c r="Q33" s="92" t="s">
        <v>165</v>
      </c>
      <c r="R33" s="92" t="s">
        <v>166</v>
      </c>
      <c r="S33" s="92" t="s">
        <v>167</v>
      </c>
      <c r="T33" s="92" t="s">
        <v>168</v>
      </c>
      <c r="U33" s="92" t="s">
        <v>169</v>
      </c>
      <c r="V33" s="92" t="s">
        <v>170</v>
      </c>
      <c r="W33" s="92" t="s">
        <v>171</v>
      </c>
      <c r="X33" s="92" t="s">
        <v>172</v>
      </c>
      <c r="Y33" s="92" t="s">
        <v>173</v>
      </c>
      <c r="Z33" s="92" t="s">
        <v>174</v>
      </c>
      <c r="AA33" s="93" t="s">
        <v>175</v>
      </c>
      <c r="AB33" s="94" t="s">
        <v>176</v>
      </c>
      <c r="AC33" s="93" t="s">
        <v>177</v>
      </c>
    </row>
    <row r="34" spans="1:29">
      <c r="A34" s="96"/>
      <c r="B34" s="96"/>
      <c r="C34" s="97" t="s">
        <v>178</v>
      </c>
      <c r="D34" s="98">
        <v>0</v>
      </c>
      <c r="E34" s="99">
        <v>0</v>
      </c>
      <c r="F34" s="99">
        <v>0</v>
      </c>
      <c r="G34" s="99">
        <v>0</v>
      </c>
      <c r="H34" s="98">
        <v>0</v>
      </c>
      <c r="I34" s="99">
        <v>0</v>
      </c>
      <c r="J34" s="100">
        <f>H34+1</f>
        <v>1</v>
      </c>
      <c r="K34" s="99">
        <v>0</v>
      </c>
      <c r="L34" s="101">
        <f t="shared" ref="L34:L38" si="6">(D34*SUM((E34+F34+G34)+(H34*I34)+(J34*K34)))</f>
        <v>0</v>
      </c>
      <c r="M34" s="102">
        <v>1</v>
      </c>
      <c r="N34" s="103">
        <f>L34*M34</f>
        <v>0</v>
      </c>
      <c r="P34" s="96"/>
      <c r="Q34" s="96"/>
      <c r="R34" s="97" t="s">
        <v>178</v>
      </c>
      <c r="S34" s="104">
        <v>0</v>
      </c>
      <c r="T34" s="99">
        <v>0</v>
      </c>
      <c r="U34" s="99">
        <v>0</v>
      </c>
      <c r="V34" s="99">
        <v>0</v>
      </c>
      <c r="W34" s="104">
        <v>4</v>
      </c>
      <c r="X34" s="99">
        <v>0</v>
      </c>
      <c r="Y34" s="105">
        <f>W34+1</f>
        <v>5</v>
      </c>
      <c r="Z34" s="99">
        <v>0</v>
      </c>
      <c r="AA34" s="101">
        <f t="shared" ref="AA34:AA38" si="7">(S34*SUM((T34+U34+V34)+(W34*X34)+(Y34*Z34)))</f>
        <v>0</v>
      </c>
      <c r="AB34" s="106">
        <v>1</v>
      </c>
      <c r="AC34" s="103">
        <f>AA34*AB34</f>
        <v>0</v>
      </c>
    </row>
    <row r="35" spans="1:29">
      <c r="A35" s="96"/>
      <c r="B35" s="96"/>
      <c r="C35" s="97" t="s">
        <v>178</v>
      </c>
      <c r="D35" s="98">
        <v>0</v>
      </c>
      <c r="E35" s="99">
        <v>0</v>
      </c>
      <c r="F35" s="99">
        <v>0</v>
      </c>
      <c r="G35" s="99">
        <v>0</v>
      </c>
      <c r="H35" s="98">
        <v>0</v>
      </c>
      <c r="I35" s="99">
        <v>0</v>
      </c>
      <c r="J35" s="100">
        <f>H35+1</f>
        <v>1</v>
      </c>
      <c r="K35" s="99">
        <v>0</v>
      </c>
      <c r="L35" s="101">
        <f t="shared" si="6"/>
        <v>0</v>
      </c>
      <c r="M35" s="102">
        <v>1</v>
      </c>
      <c r="N35" s="103">
        <f>L35*M35</f>
        <v>0</v>
      </c>
      <c r="P35" s="96"/>
      <c r="Q35" s="96"/>
      <c r="R35" s="97" t="s">
        <v>178</v>
      </c>
      <c r="S35" s="104">
        <v>0</v>
      </c>
      <c r="T35" s="99">
        <v>0</v>
      </c>
      <c r="U35" s="99">
        <v>0</v>
      </c>
      <c r="V35" s="99">
        <v>0</v>
      </c>
      <c r="W35" s="104">
        <v>4</v>
      </c>
      <c r="X35" s="99">
        <v>0</v>
      </c>
      <c r="Y35" s="105">
        <f>W35+1</f>
        <v>5</v>
      </c>
      <c r="Z35" s="99">
        <v>0</v>
      </c>
      <c r="AA35" s="101">
        <f t="shared" si="7"/>
        <v>0</v>
      </c>
      <c r="AB35" s="106">
        <v>1</v>
      </c>
      <c r="AC35" s="103">
        <f>AA35*AB35</f>
        <v>0</v>
      </c>
    </row>
    <row r="36" spans="1:29">
      <c r="A36" s="96"/>
      <c r="B36" s="96"/>
      <c r="C36" s="97" t="s">
        <v>178</v>
      </c>
      <c r="D36" s="98">
        <v>0</v>
      </c>
      <c r="E36" s="99">
        <v>0</v>
      </c>
      <c r="F36" s="99">
        <v>0</v>
      </c>
      <c r="G36" s="99">
        <v>0</v>
      </c>
      <c r="H36" s="98">
        <v>0</v>
      </c>
      <c r="I36" s="99">
        <v>0</v>
      </c>
      <c r="J36" s="100">
        <f>H36+1</f>
        <v>1</v>
      </c>
      <c r="K36" s="99">
        <v>0</v>
      </c>
      <c r="L36" s="101">
        <f t="shared" si="6"/>
        <v>0</v>
      </c>
      <c r="M36" s="102">
        <v>1</v>
      </c>
      <c r="N36" s="103">
        <f>L36*M36</f>
        <v>0</v>
      </c>
      <c r="P36" s="96"/>
      <c r="Q36" s="96"/>
      <c r="R36" s="97" t="s">
        <v>178</v>
      </c>
      <c r="S36" s="104">
        <v>0</v>
      </c>
      <c r="T36" s="99">
        <v>0</v>
      </c>
      <c r="U36" s="99">
        <v>0</v>
      </c>
      <c r="V36" s="99">
        <v>0</v>
      </c>
      <c r="W36" s="104">
        <v>4</v>
      </c>
      <c r="X36" s="99">
        <v>0</v>
      </c>
      <c r="Y36" s="105">
        <f>W36+1</f>
        <v>5</v>
      </c>
      <c r="Z36" s="99">
        <v>0</v>
      </c>
      <c r="AA36" s="101">
        <f t="shared" si="7"/>
        <v>0</v>
      </c>
      <c r="AB36" s="106">
        <v>1</v>
      </c>
      <c r="AC36" s="103">
        <f>AA36*AB36</f>
        <v>0</v>
      </c>
    </row>
    <row r="37" spans="1:29">
      <c r="A37" s="96"/>
      <c r="B37" s="96"/>
      <c r="C37" s="97" t="s">
        <v>178</v>
      </c>
      <c r="D37" s="98">
        <v>0</v>
      </c>
      <c r="E37" s="99">
        <v>0</v>
      </c>
      <c r="F37" s="99">
        <v>0</v>
      </c>
      <c r="G37" s="99">
        <v>0</v>
      </c>
      <c r="H37" s="98">
        <v>0</v>
      </c>
      <c r="I37" s="99">
        <v>0</v>
      </c>
      <c r="J37" s="100">
        <f>H37+1</f>
        <v>1</v>
      </c>
      <c r="K37" s="99">
        <v>0</v>
      </c>
      <c r="L37" s="101">
        <f t="shared" si="6"/>
        <v>0</v>
      </c>
      <c r="M37" s="102">
        <v>1</v>
      </c>
      <c r="N37" s="103">
        <f>L37*M37</f>
        <v>0</v>
      </c>
      <c r="P37" s="96"/>
      <c r="Q37" s="96"/>
      <c r="R37" s="97" t="s">
        <v>178</v>
      </c>
      <c r="S37" s="104">
        <v>0</v>
      </c>
      <c r="T37" s="99">
        <v>0</v>
      </c>
      <c r="U37" s="99">
        <v>0</v>
      </c>
      <c r="V37" s="99">
        <v>0</v>
      </c>
      <c r="W37" s="104">
        <v>4</v>
      </c>
      <c r="X37" s="99">
        <v>0</v>
      </c>
      <c r="Y37" s="105">
        <f>W37+1</f>
        <v>5</v>
      </c>
      <c r="Z37" s="99">
        <v>0</v>
      </c>
      <c r="AA37" s="101">
        <f t="shared" si="7"/>
        <v>0</v>
      </c>
      <c r="AB37" s="106">
        <v>1</v>
      </c>
      <c r="AC37" s="103">
        <f>AA37*AB37</f>
        <v>0</v>
      </c>
    </row>
    <row r="38" spans="1:29" ht="15" thickBot="1">
      <c r="A38" s="96"/>
      <c r="B38" s="96"/>
      <c r="C38" s="97" t="s">
        <v>178</v>
      </c>
      <c r="D38" s="98">
        <v>0</v>
      </c>
      <c r="E38" s="99">
        <v>0</v>
      </c>
      <c r="F38" s="99">
        <v>0</v>
      </c>
      <c r="G38" s="99">
        <v>0</v>
      </c>
      <c r="H38" s="98">
        <v>0</v>
      </c>
      <c r="I38" s="99">
        <v>0</v>
      </c>
      <c r="J38" s="100">
        <f>H38+1</f>
        <v>1</v>
      </c>
      <c r="K38" s="99">
        <v>0</v>
      </c>
      <c r="L38" s="101">
        <f t="shared" si="6"/>
        <v>0</v>
      </c>
      <c r="M38" s="102">
        <v>1</v>
      </c>
      <c r="N38" s="103">
        <f>L38*M38</f>
        <v>0</v>
      </c>
      <c r="P38" s="96"/>
      <c r="Q38" s="96"/>
      <c r="R38" s="97" t="s">
        <v>178</v>
      </c>
      <c r="S38" s="104">
        <v>0</v>
      </c>
      <c r="T38" s="99">
        <v>0</v>
      </c>
      <c r="U38" s="99">
        <v>0</v>
      </c>
      <c r="V38" s="99">
        <v>0</v>
      </c>
      <c r="W38" s="104">
        <v>4</v>
      </c>
      <c r="X38" s="99">
        <v>0</v>
      </c>
      <c r="Y38" s="105">
        <f>W38+1</f>
        <v>5</v>
      </c>
      <c r="Z38" s="99">
        <v>0</v>
      </c>
      <c r="AA38" s="101">
        <f t="shared" si="7"/>
        <v>0</v>
      </c>
      <c r="AB38" s="106">
        <v>1</v>
      </c>
      <c r="AC38" s="103">
        <f>AA38*AB38</f>
        <v>0</v>
      </c>
    </row>
    <row r="39" spans="1:29" ht="15" thickBot="1">
      <c r="A39" s="107"/>
      <c r="B39" s="107"/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10">
        <f>SUM(N34:N38)</f>
        <v>0</v>
      </c>
      <c r="P39" s="107"/>
      <c r="Q39" s="107"/>
      <c r="R39" s="108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10">
        <f>SUM(AC34:AC38)</f>
        <v>0</v>
      </c>
    </row>
    <row r="42" spans="1:29" ht="15">
      <c r="A42" s="766" t="s">
        <v>109</v>
      </c>
      <c r="B42" s="767"/>
      <c r="C42" s="767"/>
      <c r="D42" s="767"/>
      <c r="E42" s="767"/>
      <c r="F42" s="767"/>
      <c r="G42" s="767"/>
      <c r="H42" s="767"/>
      <c r="I42" s="767"/>
      <c r="J42" s="767"/>
      <c r="K42" s="767"/>
      <c r="L42" s="767"/>
      <c r="M42" s="767"/>
      <c r="N42" s="768"/>
      <c r="P42" s="766" t="s">
        <v>109</v>
      </c>
      <c r="Q42" s="767"/>
      <c r="R42" s="767"/>
      <c r="S42" s="767"/>
      <c r="T42" s="767"/>
      <c r="U42" s="767"/>
      <c r="V42" s="767"/>
      <c r="W42" s="767"/>
      <c r="X42" s="767"/>
      <c r="Y42" s="767"/>
      <c r="Z42" s="767"/>
      <c r="AA42" s="767"/>
      <c r="AB42" s="767"/>
      <c r="AC42" s="768"/>
    </row>
    <row r="43" spans="1:29" s="95" customFormat="1" ht="51">
      <c r="A43" s="92" t="s">
        <v>164</v>
      </c>
      <c r="B43" s="92" t="s">
        <v>165</v>
      </c>
      <c r="C43" s="92" t="s">
        <v>166</v>
      </c>
      <c r="D43" s="92" t="s">
        <v>167</v>
      </c>
      <c r="E43" s="92" t="s">
        <v>168</v>
      </c>
      <c r="F43" s="92" t="s">
        <v>169</v>
      </c>
      <c r="G43" s="92" t="s">
        <v>170</v>
      </c>
      <c r="H43" s="92" t="s">
        <v>171</v>
      </c>
      <c r="I43" s="92" t="s">
        <v>172</v>
      </c>
      <c r="J43" s="92" t="s">
        <v>173</v>
      </c>
      <c r="K43" s="92" t="s">
        <v>174</v>
      </c>
      <c r="L43" s="93" t="s">
        <v>175</v>
      </c>
      <c r="M43" s="94" t="s">
        <v>176</v>
      </c>
      <c r="N43" s="93" t="s">
        <v>177</v>
      </c>
      <c r="P43" s="92" t="s">
        <v>164</v>
      </c>
      <c r="Q43" s="92" t="s">
        <v>165</v>
      </c>
      <c r="R43" s="92" t="s">
        <v>166</v>
      </c>
      <c r="S43" s="92" t="s">
        <v>167</v>
      </c>
      <c r="T43" s="92" t="s">
        <v>168</v>
      </c>
      <c r="U43" s="92" t="s">
        <v>169</v>
      </c>
      <c r="V43" s="92" t="s">
        <v>170</v>
      </c>
      <c r="W43" s="92" t="s">
        <v>171</v>
      </c>
      <c r="X43" s="92" t="s">
        <v>172</v>
      </c>
      <c r="Y43" s="92" t="s">
        <v>173</v>
      </c>
      <c r="Z43" s="92" t="s">
        <v>174</v>
      </c>
      <c r="AA43" s="93" t="s">
        <v>175</v>
      </c>
      <c r="AB43" s="94" t="s">
        <v>176</v>
      </c>
      <c r="AC43" s="93" t="s">
        <v>177</v>
      </c>
    </row>
    <row r="44" spans="1:29">
      <c r="A44" s="96"/>
      <c r="B44" s="96"/>
      <c r="C44" s="97" t="s">
        <v>178</v>
      </c>
      <c r="D44" s="98">
        <v>0</v>
      </c>
      <c r="E44" s="99">
        <v>0</v>
      </c>
      <c r="F44" s="99">
        <v>0</v>
      </c>
      <c r="G44" s="99">
        <v>0</v>
      </c>
      <c r="H44" s="98">
        <v>0</v>
      </c>
      <c r="I44" s="99">
        <v>0</v>
      </c>
      <c r="J44" s="100">
        <f>H44+1</f>
        <v>1</v>
      </c>
      <c r="K44" s="99">
        <v>0</v>
      </c>
      <c r="L44" s="101">
        <f t="shared" ref="L44:L48" si="8">(D44*SUM((E44+F44+G44)+(H44*I44)+(J44*K44)))</f>
        <v>0</v>
      </c>
      <c r="M44" s="102">
        <v>1</v>
      </c>
      <c r="N44" s="103">
        <f>L44*M44</f>
        <v>0</v>
      </c>
      <c r="P44" s="96"/>
      <c r="Q44" s="96"/>
      <c r="R44" s="97" t="s">
        <v>178</v>
      </c>
      <c r="S44" s="104">
        <v>0</v>
      </c>
      <c r="T44" s="99">
        <v>0</v>
      </c>
      <c r="U44" s="99">
        <v>0</v>
      </c>
      <c r="V44" s="99">
        <v>0</v>
      </c>
      <c r="W44" s="104">
        <v>4</v>
      </c>
      <c r="X44" s="99">
        <v>0</v>
      </c>
      <c r="Y44" s="105">
        <f>W44+1</f>
        <v>5</v>
      </c>
      <c r="Z44" s="99">
        <v>0</v>
      </c>
      <c r="AA44" s="101">
        <f t="shared" ref="AA44:AA48" si="9">(S44*SUM((T44+U44+V44)+(W44*X44)+(Y44*Z44)))</f>
        <v>0</v>
      </c>
      <c r="AB44" s="106">
        <v>1</v>
      </c>
      <c r="AC44" s="103">
        <f>AA44*AB44</f>
        <v>0</v>
      </c>
    </row>
    <row r="45" spans="1:29">
      <c r="A45" s="96"/>
      <c r="B45" s="96"/>
      <c r="C45" s="97" t="s">
        <v>178</v>
      </c>
      <c r="D45" s="98">
        <v>0</v>
      </c>
      <c r="E45" s="99">
        <v>0</v>
      </c>
      <c r="F45" s="99">
        <v>0</v>
      </c>
      <c r="G45" s="99">
        <v>0</v>
      </c>
      <c r="H45" s="98">
        <v>0</v>
      </c>
      <c r="I45" s="99">
        <v>0</v>
      </c>
      <c r="J45" s="100">
        <f>H45+1</f>
        <v>1</v>
      </c>
      <c r="K45" s="99">
        <v>0</v>
      </c>
      <c r="L45" s="101">
        <f t="shared" si="8"/>
        <v>0</v>
      </c>
      <c r="M45" s="102">
        <v>1</v>
      </c>
      <c r="N45" s="103">
        <f>L45*M45</f>
        <v>0</v>
      </c>
      <c r="P45" s="96"/>
      <c r="Q45" s="96"/>
      <c r="R45" s="97" t="s">
        <v>178</v>
      </c>
      <c r="S45" s="104">
        <v>0</v>
      </c>
      <c r="T45" s="99">
        <v>0</v>
      </c>
      <c r="U45" s="99">
        <v>0</v>
      </c>
      <c r="V45" s="99">
        <v>0</v>
      </c>
      <c r="W45" s="104">
        <v>4</v>
      </c>
      <c r="X45" s="99">
        <v>0</v>
      </c>
      <c r="Y45" s="105">
        <f>W45+1</f>
        <v>5</v>
      </c>
      <c r="Z45" s="99">
        <v>0</v>
      </c>
      <c r="AA45" s="101">
        <f t="shared" si="9"/>
        <v>0</v>
      </c>
      <c r="AB45" s="106">
        <v>1</v>
      </c>
      <c r="AC45" s="103">
        <f>AA45*AB45</f>
        <v>0</v>
      </c>
    </row>
    <row r="46" spans="1:29">
      <c r="A46" s="96"/>
      <c r="B46" s="96"/>
      <c r="C46" s="97" t="s">
        <v>178</v>
      </c>
      <c r="D46" s="98">
        <v>0</v>
      </c>
      <c r="E46" s="99">
        <v>0</v>
      </c>
      <c r="F46" s="99">
        <v>0</v>
      </c>
      <c r="G46" s="99">
        <v>0</v>
      </c>
      <c r="H46" s="98">
        <v>0</v>
      </c>
      <c r="I46" s="99">
        <v>0</v>
      </c>
      <c r="J46" s="100">
        <f>H46+1</f>
        <v>1</v>
      </c>
      <c r="K46" s="99">
        <v>0</v>
      </c>
      <c r="L46" s="101">
        <f t="shared" si="8"/>
        <v>0</v>
      </c>
      <c r="M46" s="102">
        <v>1</v>
      </c>
      <c r="N46" s="103">
        <f>L46*M46</f>
        <v>0</v>
      </c>
      <c r="P46" s="96"/>
      <c r="Q46" s="96"/>
      <c r="R46" s="97" t="s">
        <v>178</v>
      </c>
      <c r="S46" s="104">
        <v>0</v>
      </c>
      <c r="T46" s="99">
        <v>0</v>
      </c>
      <c r="U46" s="99">
        <v>0</v>
      </c>
      <c r="V46" s="99">
        <v>0</v>
      </c>
      <c r="W46" s="104">
        <v>4</v>
      </c>
      <c r="X46" s="99">
        <v>0</v>
      </c>
      <c r="Y46" s="105">
        <f>W46+1</f>
        <v>5</v>
      </c>
      <c r="Z46" s="99">
        <v>0</v>
      </c>
      <c r="AA46" s="101">
        <f t="shared" si="9"/>
        <v>0</v>
      </c>
      <c r="AB46" s="106">
        <v>1</v>
      </c>
      <c r="AC46" s="103">
        <f>AA46*AB46</f>
        <v>0</v>
      </c>
    </row>
    <row r="47" spans="1:29">
      <c r="A47" s="96"/>
      <c r="B47" s="96"/>
      <c r="C47" s="97" t="s">
        <v>178</v>
      </c>
      <c r="D47" s="98">
        <v>0</v>
      </c>
      <c r="E47" s="99">
        <v>0</v>
      </c>
      <c r="F47" s="99">
        <v>0</v>
      </c>
      <c r="G47" s="99">
        <v>0</v>
      </c>
      <c r="H47" s="98">
        <v>0</v>
      </c>
      <c r="I47" s="99">
        <v>0</v>
      </c>
      <c r="J47" s="100">
        <f>H47+1</f>
        <v>1</v>
      </c>
      <c r="K47" s="99">
        <v>0</v>
      </c>
      <c r="L47" s="101">
        <f t="shared" si="8"/>
        <v>0</v>
      </c>
      <c r="M47" s="102">
        <v>1</v>
      </c>
      <c r="N47" s="103">
        <f>L47*M47</f>
        <v>0</v>
      </c>
      <c r="P47" s="96"/>
      <c r="Q47" s="96"/>
      <c r="R47" s="97" t="s">
        <v>178</v>
      </c>
      <c r="S47" s="104">
        <v>0</v>
      </c>
      <c r="T47" s="99">
        <v>0</v>
      </c>
      <c r="U47" s="99">
        <v>0</v>
      </c>
      <c r="V47" s="99">
        <v>0</v>
      </c>
      <c r="W47" s="104">
        <v>4</v>
      </c>
      <c r="X47" s="99">
        <v>0</v>
      </c>
      <c r="Y47" s="105">
        <f>W47+1</f>
        <v>5</v>
      </c>
      <c r="Z47" s="99">
        <v>0</v>
      </c>
      <c r="AA47" s="101">
        <f t="shared" si="9"/>
        <v>0</v>
      </c>
      <c r="AB47" s="106">
        <v>1</v>
      </c>
      <c r="AC47" s="103">
        <f>AA47*AB47</f>
        <v>0</v>
      </c>
    </row>
    <row r="48" spans="1:29" ht="15" thickBot="1">
      <c r="A48" s="96"/>
      <c r="B48" s="96"/>
      <c r="C48" s="97" t="s">
        <v>178</v>
      </c>
      <c r="D48" s="98">
        <v>0</v>
      </c>
      <c r="E48" s="99">
        <v>0</v>
      </c>
      <c r="F48" s="99">
        <v>0</v>
      </c>
      <c r="G48" s="99">
        <v>0</v>
      </c>
      <c r="H48" s="98">
        <v>0</v>
      </c>
      <c r="I48" s="99">
        <v>0</v>
      </c>
      <c r="J48" s="100">
        <f>H48+1</f>
        <v>1</v>
      </c>
      <c r="K48" s="99">
        <v>0</v>
      </c>
      <c r="L48" s="101">
        <f t="shared" si="8"/>
        <v>0</v>
      </c>
      <c r="M48" s="102">
        <v>1</v>
      </c>
      <c r="N48" s="103">
        <f>L48*M48</f>
        <v>0</v>
      </c>
      <c r="P48" s="96"/>
      <c r="Q48" s="96"/>
      <c r="R48" s="97" t="s">
        <v>178</v>
      </c>
      <c r="S48" s="104">
        <v>0</v>
      </c>
      <c r="T48" s="99">
        <v>0</v>
      </c>
      <c r="U48" s="99">
        <v>0</v>
      </c>
      <c r="V48" s="99">
        <v>0</v>
      </c>
      <c r="W48" s="104">
        <v>4</v>
      </c>
      <c r="X48" s="99">
        <v>0</v>
      </c>
      <c r="Y48" s="105">
        <f>W48+1</f>
        <v>5</v>
      </c>
      <c r="Z48" s="99">
        <v>0</v>
      </c>
      <c r="AA48" s="101">
        <f t="shared" si="9"/>
        <v>0</v>
      </c>
      <c r="AB48" s="106">
        <v>1</v>
      </c>
      <c r="AC48" s="103">
        <f>AA48*AB48</f>
        <v>0</v>
      </c>
    </row>
    <row r="49" spans="1:29" ht="15" thickBot="1">
      <c r="A49" s="107"/>
      <c r="B49" s="107"/>
      <c r="C49" s="10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10">
        <f>SUM(N44:N48)</f>
        <v>0</v>
      </c>
      <c r="P49" s="107"/>
      <c r="Q49" s="107"/>
      <c r="R49" s="108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10">
        <f>SUM(AC44:AC48)</f>
        <v>0</v>
      </c>
    </row>
  </sheetData>
  <sheetProtection algorithmName="SHA-512" hashValue="jC05pAPgcU18Xge/uLbyDoSAGgbRb0YI2FDpSLzpNVZl+bfLUIdV6k94RPfz2eUQecqQboZ2h2HgMLGGMC8w0g==" saltValue="5Mbi/wFqqEpc2ySV0HYPBw==" spinCount="100000" sheet="1"/>
  <mergeCells count="12">
    <mergeCell ref="A22:N22"/>
    <mergeCell ref="P22:AC22"/>
    <mergeCell ref="A32:N32"/>
    <mergeCell ref="P32:AC32"/>
    <mergeCell ref="A42:N42"/>
    <mergeCell ref="P42:AC42"/>
    <mergeCell ref="A1:N1"/>
    <mergeCell ref="P1:AC1"/>
    <mergeCell ref="A2:N2"/>
    <mergeCell ref="P2:AC2"/>
    <mergeCell ref="A12:N12"/>
    <mergeCell ref="P12:AC12"/>
  </mergeCells>
  <pageMargins left="0.7" right="0.7" top="0.75" bottom="0.75" header="0.3" footer="0.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5770-2FBC-43D2-8E30-40975F1234AC}">
  <sheetPr>
    <tabColor theme="0" tint="-0.34998626667073579"/>
  </sheetPr>
  <dimension ref="A1:AE34"/>
  <sheetViews>
    <sheetView workbookViewId="0">
      <selection activeCell="G7" sqref="G7"/>
    </sheetView>
  </sheetViews>
  <sheetFormatPr defaultRowHeight="12.75"/>
  <cols>
    <col min="1" max="1" width="12.28515625" bestFit="1" customWidth="1"/>
    <col min="2" max="2" width="9.140625" style="20"/>
    <col min="3" max="3" width="11.42578125" bestFit="1" customWidth="1"/>
    <col min="5" max="5" width="10.7109375" customWidth="1"/>
    <col min="7" max="7" width="15.28515625" customWidth="1"/>
    <col min="8" max="8" width="2" customWidth="1"/>
    <col min="9" max="9" width="10.140625" customWidth="1"/>
    <col min="10" max="10" width="6.85546875" customWidth="1"/>
    <col min="11" max="11" width="1.5703125" bestFit="1" customWidth="1"/>
    <col min="12" max="12" width="5" bestFit="1" customWidth="1"/>
    <col min="13" max="13" width="11.28515625" customWidth="1"/>
    <col min="14" max="14" width="11.85546875" customWidth="1"/>
    <col min="15" max="15" width="9.85546875" customWidth="1"/>
    <col min="16" max="16" width="9.7109375" bestFit="1" customWidth="1"/>
    <col min="17" max="17" width="1.42578125" customWidth="1"/>
    <col min="18" max="18" width="18.85546875" customWidth="1"/>
    <col min="19" max="19" width="1.7109375" customWidth="1"/>
    <col min="20" max="20" width="41.140625" customWidth="1"/>
    <col min="22" max="22" width="3.7109375" customWidth="1"/>
    <col min="23" max="23" width="8.42578125" bestFit="1" customWidth="1"/>
    <col min="24" max="24" width="2.140625" customWidth="1"/>
    <col min="25" max="25" width="9.85546875" style="712" customWidth="1"/>
    <col min="26" max="26" width="2" customWidth="1"/>
    <col min="27" max="27" width="11.42578125" customWidth="1"/>
    <col min="28" max="28" width="1.5703125" customWidth="1"/>
    <col min="29" max="29" width="11.5703125" customWidth="1"/>
    <col min="30" max="30" width="9.28515625" bestFit="1" customWidth="1"/>
    <col min="31" max="31" width="7.7109375" style="650" bestFit="1" customWidth="1"/>
  </cols>
  <sheetData>
    <row r="1" spans="1:31" ht="40.5" customHeight="1">
      <c r="A1" s="21" t="s">
        <v>179</v>
      </c>
      <c r="B1" s="22" t="s">
        <v>180</v>
      </c>
      <c r="D1" s="26" t="s">
        <v>181</v>
      </c>
      <c r="E1" s="26" t="s">
        <v>182</v>
      </c>
      <c r="F1" s="26" t="s">
        <v>183</v>
      </c>
      <c r="G1" s="26" t="s">
        <v>264</v>
      </c>
      <c r="I1" s="690" t="s">
        <v>246</v>
      </c>
      <c r="J1" s="770" t="s">
        <v>188</v>
      </c>
      <c r="K1" s="770"/>
      <c r="L1" s="770"/>
      <c r="M1" s="691" t="s">
        <v>247</v>
      </c>
      <c r="N1" s="691" t="s">
        <v>248</v>
      </c>
      <c r="O1" s="692" t="s">
        <v>249</v>
      </c>
      <c r="R1" s="45" t="s">
        <v>184</v>
      </c>
      <c r="T1" s="273" t="s">
        <v>187</v>
      </c>
      <c r="U1" s="26" t="s">
        <v>18</v>
      </c>
      <c r="W1" s="90" t="s">
        <v>185</v>
      </c>
      <c r="X1" s="90"/>
      <c r="Y1" s="710" t="s">
        <v>255</v>
      </c>
      <c r="AA1" s="769" t="s">
        <v>186</v>
      </c>
      <c r="AC1" s="655" t="s">
        <v>218</v>
      </c>
      <c r="AD1" s="451" t="s">
        <v>229</v>
      </c>
      <c r="AE1" s="650" t="s">
        <v>219</v>
      </c>
    </row>
    <row r="2" spans="1:31" ht="15" customHeight="1">
      <c r="A2" s="23">
        <v>0</v>
      </c>
      <c r="B2" s="24">
        <f>A2/12</f>
        <v>0</v>
      </c>
      <c r="D2" s="27">
        <v>9</v>
      </c>
      <c r="E2" s="28">
        <v>2</v>
      </c>
      <c r="F2" s="28" t="s">
        <v>188</v>
      </c>
      <c r="G2" s="28" t="s">
        <v>265</v>
      </c>
      <c r="I2" s="693">
        <v>0.02</v>
      </c>
      <c r="J2" s="694">
        <v>2024</v>
      </c>
      <c r="K2" s="695" t="str">
        <f>"-"</f>
        <v>-</v>
      </c>
      <c r="L2" s="696">
        <f>J2+1</f>
        <v>2025</v>
      </c>
      <c r="M2" s="697">
        <v>30313</v>
      </c>
      <c r="N2" s="698">
        <f>M2/2</f>
        <v>15156.5</v>
      </c>
      <c r="O2" s="699">
        <v>20.36</v>
      </c>
      <c r="P2" s="700" t="s">
        <v>250</v>
      </c>
      <c r="R2" s="44">
        <v>0</v>
      </c>
      <c r="T2" t="s">
        <v>189</v>
      </c>
      <c r="U2" s="272">
        <v>6011</v>
      </c>
      <c r="W2" s="89">
        <v>0.45900000000000002</v>
      </c>
      <c r="X2" s="89"/>
      <c r="Y2" s="711">
        <v>6101</v>
      </c>
      <c r="AA2" s="769"/>
      <c r="AD2" t="s">
        <v>227</v>
      </c>
      <c r="AE2" s="650">
        <v>0</v>
      </c>
    </row>
    <row r="3" spans="1:31" ht="15" customHeight="1">
      <c r="A3" s="23">
        <v>1</v>
      </c>
      <c r="B3" s="25">
        <f>A3/12</f>
        <v>8.3333333333333329E-2</v>
      </c>
      <c r="D3" s="27">
        <v>4.5</v>
      </c>
      <c r="E3" s="28">
        <v>1</v>
      </c>
      <c r="F3" s="28" t="s">
        <v>188</v>
      </c>
      <c r="G3" s="28" t="s">
        <v>265</v>
      </c>
      <c r="I3" s="25"/>
      <c r="J3" s="701">
        <f>J2+1</f>
        <v>2025</v>
      </c>
      <c r="K3" s="702" t="str">
        <f t="shared" ref="K3:K12" si="0">"-"</f>
        <v>-</v>
      </c>
      <c r="L3" s="703">
        <f>L2+1</f>
        <v>2026</v>
      </c>
      <c r="M3" s="704">
        <f>ROUNDUP(M2+(M2*1*I2),0)</f>
        <v>30920</v>
      </c>
      <c r="N3" s="704">
        <f t="shared" ref="N3:N12" si="1">M3/2</f>
        <v>15460</v>
      </c>
      <c r="O3" s="705">
        <f>ROUNDUP(O2+(O2*I2),2)</f>
        <v>20.770000000000003</v>
      </c>
      <c r="R3" s="44">
        <v>0.01</v>
      </c>
      <c r="T3" t="s">
        <v>190</v>
      </c>
      <c r="U3" s="272">
        <v>6012</v>
      </c>
      <c r="W3" s="89">
        <v>0.48699999999999999</v>
      </c>
      <c r="X3" s="89"/>
      <c r="Y3" s="711">
        <v>6102</v>
      </c>
      <c r="AA3" s="769"/>
      <c r="AC3" t="s">
        <v>224</v>
      </c>
      <c r="AD3" t="s">
        <v>222</v>
      </c>
      <c r="AE3" s="650">
        <v>10000</v>
      </c>
    </row>
    <row r="4" spans="1:31" ht="15" customHeight="1">
      <c r="A4" s="384">
        <v>1.125</v>
      </c>
      <c r="B4" s="385">
        <f>A4/12</f>
        <v>9.375E-2</v>
      </c>
      <c r="C4" s="383" t="s">
        <v>191</v>
      </c>
      <c r="D4" s="27">
        <v>3</v>
      </c>
      <c r="E4" s="28" t="s">
        <v>192</v>
      </c>
      <c r="F4" s="28" t="s">
        <v>193</v>
      </c>
      <c r="G4" s="28" t="s">
        <v>266</v>
      </c>
      <c r="I4" s="25"/>
      <c r="J4" s="701">
        <f t="shared" ref="J4:J12" si="2">J3+1</f>
        <v>2026</v>
      </c>
      <c r="K4" s="702" t="str">
        <f t="shared" si="0"/>
        <v>-</v>
      </c>
      <c r="L4" s="703">
        <f t="shared" ref="L4:L12" si="3">L3+1</f>
        <v>2027</v>
      </c>
      <c r="M4" s="704">
        <f>ROUNDUP(M3+(M3*1*I2),0)</f>
        <v>31539</v>
      </c>
      <c r="N4" s="704">
        <f t="shared" si="1"/>
        <v>15769.5</v>
      </c>
      <c r="O4" s="705">
        <f>ROUNDUP(O3+(O3*I2),2)</f>
        <v>21.19</v>
      </c>
      <c r="R4" s="44">
        <v>1.4999999999999999E-2</v>
      </c>
      <c r="T4" t="s">
        <v>196</v>
      </c>
      <c r="U4" s="272">
        <v>6015</v>
      </c>
      <c r="W4" s="89">
        <v>0.26100000000000001</v>
      </c>
      <c r="X4" s="89"/>
      <c r="Y4" s="711">
        <v>6103</v>
      </c>
      <c r="AC4" t="s">
        <v>225</v>
      </c>
      <c r="AD4" t="s">
        <v>223</v>
      </c>
      <c r="AE4" s="650">
        <v>13000</v>
      </c>
    </row>
    <row r="5" spans="1:31" ht="15" customHeight="1">
      <c r="A5" s="23">
        <v>1.25</v>
      </c>
      <c r="B5" s="25">
        <f t="shared" ref="B5:B7" si="4">A5/12</f>
        <v>0.10416666666666667</v>
      </c>
      <c r="D5" s="27">
        <v>2</v>
      </c>
      <c r="E5" s="28" t="s">
        <v>192</v>
      </c>
      <c r="F5" s="28" t="s">
        <v>193</v>
      </c>
      <c r="G5" s="28" t="s">
        <v>267</v>
      </c>
      <c r="I5" s="25"/>
      <c r="J5" s="701">
        <f t="shared" si="2"/>
        <v>2027</v>
      </c>
      <c r="K5" s="702" t="str">
        <f t="shared" si="0"/>
        <v>-</v>
      </c>
      <c r="L5" s="703">
        <f t="shared" si="3"/>
        <v>2028</v>
      </c>
      <c r="M5" s="704">
        <f>ROUNDUP(M4+(M4*1*I2),0)</f>
        <v>32170</v>
      </c>
      <c r="N5" s="704">
        <f t="shared" si="1"/>
        <v>16085</v>
      </c>
      <c r="O5" s="705">
        <f>ROUNDUP(O4+(O4*I2),2)</f>
        <v>21.62</v>
      </c>
      <c r="R5" s="44">
        <v>0.02</v>
      </c>
      <c r="U5" s="272"/>
      <c r="W5" s="89">
        <v>0.28699999999999998</v>
      </c>
      <c r="X5" s="89"/>
      <c r="Y5" s="711">
        <v>6105</v>
      </c>
      <c r="AC5" t="s">
        <v>226</v>
      </c>
      <c r="AD5" t="s">
        <v>220</v>
      </c>
    </row>
    <row r="6" spans="1:31" ht="15">
      <c r="A6" s="23">
        <v>1.75</v>
      </c>
      <c r="B6" s="25">
        <f t="shared" si="4"/>
        <v>0.14583333333333334</v>
      </c>
      <c r="D6" s="27">
        <v>1</v>
      </c>
      <c r="E6" s="28" t="s">
        <v>192</v>
      </c>
      <c r="F6" s="28" t="s">
        <v>193</v>
      </c>
      <c r="G6" s="28" t="s">
        <v>268</v>
      </c>
      <c r="I6" s="25"/>
      <c r="J6" s="701">
        <f t="shared" si="2"/>
        <v>2028</v>
      </c>
      <c r="K6" s="702" t="str">
        <f t="shared" si="0"/>
        <v>-</v>
      </c>
      <c r="L6" s="703">
        <f t="shared" si="3"/>
        <v>2029</v>
      </c>
      <c r="M6" s="704">
        <f>ROUNDUP(M5+(M5*1*I2),0)</f>
        <v>32814</v>
      </c>
      <c r="N6" s="704">
        <f t="shared" si="1"/>
        <v>16407</v>
      </c>
      <c r="O6" s="705">
        <f>ROUNDUP(O5+(O5*I2),2)</f>
        <v>22.060000000000002</v>
      </c>
      <c r="R6" s="44">
        <v>2.5000000000000001E-2</v>
      </c>
      <c r="T6" t="s">
        <v>194</v>
      </c>
      <c r="U6" s="272">
        <v>6013</v>
      </c>
      <c r="W6" s="89">
        <v>0.13500000000000001</v>
      </c>
      <c r="X6" s="89"/>
      <c r="Y6" s="711">
        <v>6106</v>
      </c>
    </row>
    <row r="7" spans="1:31" ht="15">
      <c r="A7" s="23">
        <v>2</v>
      </c>
      <c r="B7" s="25">
        <f t="shared" si="4"/>
        <v>0.16666666666666666</v>
      </c>
      <c r="C7" s="50"/>
      <c r="D7" s="27">
        <v>0</v>
      </c>
      <c r="E7" s="28" t="s">
        <v>197</v>
      </c>
      <c r="F7" s="28" t="s">
        <v>197</v>
      </c>
      <c r="G7" s="28"/>
      <c r="I7" s="25"/>
      <c r="J7" s="701">
        <f t="shared" si="2"/>
        <v>2029</v>
      </c>
      <c r="K7" s="702" t="str">
        <f t="shared" si="0"/>
        <v>-</v>
      </c>
      <c r="L7" s="703">
        <f t="shared" si="3"/>
        <v>2030</v>
      </c>
      <c r="M7" s="704">
        <f>ROUNDUP(M6+(M6*1*I2),0)</f>
        <v>33471</v>
      </c>
      <c r="N7" s="704">
        <f t="shared" si="1"/>
        <v>16735.5</v>
      </c>
      <c r="O7" s="705">
        <f>ROUNDUP(O6+(O6*I2),2)</f>
        <v>22.51</v>
      </c>
      <c r="R7" s="44">
        <v>0.03</v>
      </c>
      <c r="T7" t="s">
        <v>195</v>
      </c>
      <c r="U7" s="272">
        <v>6014</v>
      </c>
      <c r="W7" s="89">
        <v>9.7000000000000003E-2</v>
      </c>
      <c r="X7" s="89"/>
      <c r="Y7" s="711">
        <v>6107</v>
      </c>
    </row>
    <row r="8" spans="1:31">
      <c r="A8" s="23">
        <v>2.25</v>
      </c>
      <c r="B8" s="25">
        <f t="shared" ref="B8:B11" si="5">A8/12</f>
        <v>0.1875</v>
      </c>
      <c r="I8" s="25"/>
      <c r="J8" s="701">
        <f t="shared" si="2"/>
        <v>2030</v>
      </c>
      <c r="K8" s="702" t="str">
        <f t="shared" si="0"/>
        <v>-</v>
      </c>
      <c r="L8" s="703">
        <f t="shared" si="3"/>
        <v>2031</v>
      </c>
      <c r="M8" s="704">
        <f>ROUNDUP(M7+(M7*1*I2),0)</f>
        <v>34141</v>
      </c>
      <c r="N8" s="704">
        <f t="shared" si="1"/>
        <v>17070.5</v>
      </c>
      <c r="O8" s="705">
        <f>ROUNDUP(O7+(O7*I2),2)</f>
        <v>22.970000000000002</v>
      </c>
      <c r="R8" s="44">
        <v>3.5000000000000003E-2</v>
      </c>
      <c r="T8" t="s">
        <v>198</v>
      </c>
      <c r="U8" s="272">
        <v>6016</v>
      </c>
      <c r="W8" s="89">
        <v>0</v>
      </c>
      <c r="X8" s="89"/>
      <c r="Y8" s="711"/>
    </row>
    <row r="9" spans="1:31">
      <c r="A9" s="23">
        <v>2.5</v>
      </c>
      <c r="B9" s="25">
        <f t="shared" si="5"/>
        <v>0.20833333333333334</v>
      </c>
      <c r="I9" s="25"/>
      <c r="J9" s="701">
        <f t="shared" si="2"/>
        <v>2031</v>
      </c>
      <c r="K9" s="702" t="str">
        <f t="shared" si="0"/>
        <v>-</v>
      </c>
      <c r="L9" s="703">
        <f t="shared" si="3"/>
        <v>2032</v>
      </c>
      <c r="M9" s="704">
        <f>ROUNDUP(M8+(M8*1*I2),0)</f>
        <v>34824</v>
      </c>
      <c r="N9" s="704">
        <f t="shared" si="1"/>
        <v>17412</v>
      </c>
      <c r="O9" s="705">
        <f>ROUNDUP(O8+(O8*I2),2)</f>
        <v>23.430000000000003</v>
      </c>
      <c r="R9" s="44">
        <v>0.04</v>
      </c>
      <c r="U9" s="272"/>
    </row>
    <row r="10" spans="1:31">
      <c r="A10" s="23">
        <v>2.75</v>
      </c>
      <c r="B10" s="25">
        <f t="shared" si="5"/>
        <v>0.22916666666666666</v>
      </c>
      <c r="I10" s="25"/>
      <c r="J10" s="701">
        <f t="shared" si="2"/>
        <v>2032</v>
      </c>
      <c r="K10" s="702" t="str">
        <f t="shared" si="0"/>
        <v>-</v>
      </c>
      <c r="L10" s="703">
        <f t="shared" si="3"/>
        <v>2033</v>
      </c>
      <c r="M10" s="704">
        <f>ROUNDUP(M9+(M9*1*I2),0)</f>
        <v>35521</v>
      </c>
      <c r="N10" s="704">
        <f t="shared" si="1"/>
        <v>17760.5</v>
      </c>
      <c r="O10" s="705">
        <f>ROUNDUP(O9+(O9*I2),2)</f>
        <v>23.900000000000002</v>
      </c>
      <c r="T10" t="s">
        <v>199</v>
      </c>
      <c r="U10" s="272">
        <v>6022</v>
      </c>
    </row>
    <row r="11" spans="1:31">
      <c r="A11" s="23">
        <v>3</v>
      </c>
      <c r="B11" s="25">
        <f t="shared" si="5"/>
        <v>0.25</v>
      </c>
      <c r="I11" s="25"/>
      <c r="J11" s="701">
        <f t="shared" si="2"/>
        <v>2033</v>
      </c>
      <c r="K11" s="702" t="str">
        <f t="shared" si="0"/>
        <v>-</v>
      </c>
      <c r="L11" s="703">
        <f t="shared" si="3"/>
        <v>2034</v>
      </c>
      <c r="M11" s="704">
        <f>ROUNDUP(M10+(M10*1*I2),0)</f>
        <v>36232</v>
      </c>
      <c r="N11" s="704">
        <f t="shared" si="1"/>
        <v>18116</v>
      </c>
      <c r="O11" s="705">
        <f>ROUNDUP(O10+(O10*I2),2)</f>
        <v>24.380000000000003</v>
      </c>
      <c r="T11" t="s">
        <v>200</v>
      </c>
      <c r="U11" s="272">
        <v>6027</v>
      </c>
    </row>
    <row r="12" spans="1:31">
      <c r="I12" s="25"/>
      <c r="J12" s="701">
        <f t="shared" si="2"/>
        <v>2034</v>
      </c>
      <c r="K12" s="702" t="str">
        <f t="shared" si="0"/>
        <v>-</v>
      </c>
      <c r="L12" s="703">
        <f t="shared" si="3"/>
        <v>2035</v>
      </c>
      <c r="M12" s="704">
        <f>ROUNDUP(M11+(M11*1*I2),0)</f>
        <v>36957</v>
      </c>
      <c r="N12" s="704">
        <f t="shared" si="1"/>
        <v>18478.5</v>
      </c>
      <c r="O12" s="705">
        <f>ROUNDUP(O11+(O11*I2),2)</f>
        <v>24.87</v>
      </c>
      <c r="T12" t="s">
        <v>203</v>
      </c>
      <c r="U12" s="272">
        <v>6021</v>
      </c>
    </row>
    <row r="13" spans="1:31">
      <c r="I13" s="771" t="s">
        <v>251</v>
      </c>
      <c r="J13" s="771"/>
      <c r="K13" s="771"/>
      <c r="L13" s="771"/>
      <c r="M13" s="771"/>
      <c r="N13" s="771"/>
      <c r="O13" s="771"/>
      <c r="T13" t="s">
        <v>204</v>
      </c>
      <c r="U13" s="272">
        <v>6026</v>
      </c>
    </row>
    <row r="14" spans="1:31">
      <c r="U14" s="272"/>
    </row>
    <row r="15" spans="1:31">
      <c r="T15" t="s">
        <v>205</v>
      </c>
      <c r="U15" s="272">
        <v>6054</v>
      </c>
    </row>
    <row r="16" spans="1:31">
      <c r="T16" t="s">
        <v>206</v>
      </c>
      <c r="U16" s="272">
        <v>6055</v>
      </c>
    </row>
    <row r="17" spans="20:21">
      <c r="T17" t="s">
        <v>207</v>
      </c>
      <c r="U17" s="272">
        <v>6060</v>
      </c>
    </row>
    <row r="18" spans="20:21">
      <c r="U18" s="272"/>
    </row>
    <row r="19" spans="20:21">
      <c r="T19" t="s">
        <v>208</v>
      </c>
      <c r="U19" s="272">
        <v>6056</v>
      </c>
    </row>
    <row r="20" spans="20:21">
      <c r="T20" t="s">
        <v>207</v>
      </c>
      <c r="U20" s="272">
        <v>6060</v>
      </c>
    </row>
    <row r="21" spans="20:21">
      <c r="T21" t="s">
        <v>209</v>
      </c>
      <c r="U21" s="272">
        <v>6061</v>
      </c>
    </row>
    <row r="22" spans="20:21">
      <c r="T22" t="s">
        <v>210</v>
      </c>
      <c r="U22" s="272">
        <v>6053</v>
      </c>
    </row>
    <row r="23" spans="20:21">
      <c r="T23" t="s">
        <v>211</v>
      </c>
      <c r="U23" s="272">
        <v>6057</v>
      </c>
    </row>
    <row r="24" spans="20:21">
      <c r="U24" s="272"/>
    </row>
    <row r="25" spans="20:21">
      <c r="T25" t="s">
        <v>212</v>
      </c>
      <c r="U25" s="272">
        <v>6019</v>
      </c>
    </row>
    <row r="26" spans="20:21">
      <c r="T26" t="s">
        <v>213</v>
      </c>
      <c r="U26" s="272">
        <v>6023</v>
      </c>
    </row>
    <row r="27" spans="20:21">
      <c r="T27" t="s">
        <v>203</v>
      </c>
      <c r="U27" s="272">
        <v>6021</v>
      </c>
    </row>
    <row r="28" spans="20:21">
      <c r="T28" t="s">
        <v>204</v>
      </c>
      <c r="U28" s="272">
        <v>6026</v>
      </c>
    </row>
    <row r="29" spans="20:21">
      <c r="T29" t="s">
        <v>214</v>
      </c>
      <c r="U29" s="272">
        <v>6031</v>
      </c>
    </row>
    <row r="30" spans="20:21">
      <c r="T30" t="s">
        <v>215</v>
      </c>
      <c r="U30" s="272">
        <v>6037</v>
      </c>
    </row>
    <row r="31" spans="20:21">
      <c r="T31" t="s">
        <v>201</v>
      </c>
      <c r="U31" s="272">
        <v>6048</v>
      </c>
    </row>
    <row r="32" spans="20:21">
      <c r="T32" t="s">
        <v>202</v>
      </c>
      <c r="U32" s="272">
        <v>6049</v>
      </c>
    </row>
    <row r="33" spans="21:21">
      <c r="U33" s="272"/>
    </row>
    <row r="34" spans="21:21">
      <c r="U34" s="272"/>
    </row>
  </sheetData>
  <mergeCells count="3">
    <mergeCell ref="AA1:AA3"/>
    <mergeCell ref="J1:L1"/>
    <mergeCell ref="I13:O13"/>
  </mergeCells>
  <hyperlinks>
    <hyperlink ref="AA1" r:id="rId1" xr:uid="{6EFC91BE-8C95-4C28-921E-1CC1DE24FB02}"/>
  </hyperlinks>
  <pageMargins left="0.7" right="0.7" top="0.75" bottom="0.75" header="0.3" footer="0.3"/>
  <ignoredErrors>
    <ignoredError sqref="K3:K12" formula="1"/>
  </ignoredErrors>
  <legacy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Clark Internal Budget</vt:lpstr>
      <vt:lpstr>Materials-supplies</vt:lpstr>
      <vt:lpstr>Travel</vt:lpstr>
      <vt:lpstr>Lists</vt:lpstr>
      <vt:lpstr>'Clark Internal Budget'!Print_Area</vt:lpstr>
      <vt:lpstr>'Clark Internal Budget'!Print_Titles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 Ormsby</dc:creator>
  <cp:keywords/>
  <dc:description/>
  <cp:lastModifiedBy>Mira Ormsby</cp:lastModifiedBy>
  <cp:revision/>
  <cp:lastPrinted>2024-08-29T20:49:37Z</cp:lastPrinted>
  <dcterms:created xsi:type="dcterms:W3CDTF">2024-04-04T16:22:36Z</dcterms:created>
  <dcterms:modified xsi:type="dcterms:W3CDTF">2025-07-01T14:23:12Z</dcterms:modified>
  <cp:category/>
  <cp:contentStatus/>
</cp:coreProperties>
</file>