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A:\!GRANTS GROUP\Budget tools drafts\"/>
    </mc:Choice>
  </mc:AlternateContent>
  <xr:revisionPtr revIDLastSave="0" documentId="13_ncr:1_{F6CA145B-10EF-4293-953B-ED79AD8284C3}" xr6:coauthVersionLast="47" xr6:coauthVersionMax="47" xr10:uidLastSave="{00000000-0000-0000-0000-000000000000}"/>
  <bookViews>
    <workbookView xWindow="32850" yWindow="90" windowWidth="21765" windowHeight="15510" activeTab="1" xr2:uid="{832EB5E9-D313-4A6F-9D21-46948EE950C4}"/>
  </bookViews>
  <sheets>
    <sheet name="INSTRUCTIONS" sheetId="5" r:id="rId1"/>
    <sheet name="Clark Internal Budget" sheetId="1" r:id="rId2"/>
    <sheet name="Materials-supplies" sheetId="4" r:id="rId3"/>
    <sheet name="Travel" sheetId="3" r:id="rId4"/>
    <sheet name="Lists" sheetId="2" r:id="rId5"/>
  </sheets>
  <externalReferences>
    <externalReference r:id="rId6"/>
  </externalReferences>
  <definedNames>
    <definedName name="CoPI_1_GRARateTbl">'[1]rates, dates, etc'!$S$142:$AE$147</definedName>
    <definedName name="CoPI_2_GRARateTbl">'[1]rates, dates, etc'!$S$223:$AE$228</definedName>
    <definedName name="CoPI_3_GRARateTbl">'[1]rates, dates, etc'!$S$304:$AF$309</definedName>
    <definedName name="CoPI_4_GRARateTbl">'[1]rates, dates, etc'!$S$385:$AF$390</definedName>
    <definedName name="CoPI_5_GRARateTbl">'[1]rates, dates, etc'!$S$466:$AF$471</definedName>
    <definedName name="FringeAndIDCRates">'[1]rates, dates, etc'!$N$2:$AA$10</definedName>
    <definedName name="Minimum_Undergraduate_rate">'[1]rates, dates, etc'!$N$17</definedName>
    <definedName name="PI_GRARateTbl">'[1]rates, dates, etc'!$S$61:$AE$66</definedName>
    <definedName name="PostdocMinRate">'[1]rates, dates, etc'!$N$14</definedName>
    <definedName name="_xlnm.Print_Area" localSheetId="1">'Clark Internal Budget'!$B$3:$Y$111</definedName>
    <definedName name="_xlnm.Print_Titles" localSheetId="1">'Clark Internal Budget'!$3:$8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1" i="2"/>
  <c r="L10" i="2"/>
  <c r="L9" i="2"/>
  <c r="L8" i="2"/>
  <c r="L7" i="2"/>
  <c r="L6" i="2"/>
  <c r="L5" i="2"/>
  <c r="L4" i="2"/>
  <c r="L3" i="2"/>
  <c r="F127" i="1"/>
  <c r="J127" i="1" s="1"/>
  <c r="N127" i="1" s="1"/>
  <c r="R127" i="1" s="1"/>
  <c r="V127" i="1" s="1"/>
  <c r="F126" i="1"/>
  <c r="J126" i="1" s="1"/>
  <c r="N126" i="1" s="1"/>
  <c r="R126" i="1" s="1"/>
  <c r="V126" i="1" s="1"/>
  <c r="F125" i="1"/>
  <c r="J125" i="1" s="1"/>
  <c r="N125" i="1" s="1"/>
  <c r="R125" i="1" s="1"/>
  <c r="V125" i="1" s="1"/>
  <c r="F124" i="1"/>
  <c r="J124" i="1" s="1"/>
  <c r="N124" i="1" s="1"/>
  <c r="R124" i="1" s="1"/>
  <c r="V124" i="1" s="1"/>
  <c r="F123" i="1"/>
  <c r="J123" i="1" s="1"/>
  <c r="N123" i="1" s="1"/>
  <c r="R123" i="1" s="1"/>
  <c r="V123" i="1" s="1"/>
  <c r="N12" i="2"/>
  <c r="N11" i="2"/>
  <c r="N10" i="2"/>
  <c r="N9" i="2"/>
  <c r="N8" i="2"/>
  <c r="N7" i="2"/>
  <c r="N6" i="2"/>
  <c r="N5" i="2"/>
  <c r="N4" i="2"/>
  <c r="N3" i="2"/>
  <c r="J12" i="2"/>
  <c r="J11" i="2"/>
  <c r="J10" i="2"/>
  <c r="J9" i="2"/>
  <c r="J8" i="2"/>
  <c r="J7" i="2"/>
  <c r="J6" i="2"/>
  <c r="J5" i="2"/>
  <c r="J4" i="2"/>
  <c r="M3" i="2"/>
  <c r="J3" i="2"/>
  <c r="I3" i="2"/>
  <c r="I4" i="2" s="1"/>
  <c r="I5" i="2" s="1"/>
  <c r="I6" i="2" s="1"/>
  <c r="I7" i="2" s="1"/>
  <c r="I8" i="2" s="1"/>
  <c r="I9" i="2" s="1"/>
  <c r="I10" i="2" s="1"/>
  <c r="I11" i="2" s="1"/>
  <c r="I12" i="2" s="1"/>
  <c r="M2" i="2"/>
  <c r="K2" i="2"/>
  <c r="K3" i="2" s="1"/>
  <c r="K4" i="2" s="1"/>
  <c r="K5" i="2" s="1"/>
  <c r="K6" i="2" s="1"/>
  <c r="K7" i="2" s="1"/>
  <c r="K8" i="2" s="1"/>
  <c r="K9" i="2" s="1"/>
  <c r="K10" i="2" s="1"/>
  <c r="K11" i="2" s="1"/>
  <c r="K12" i="2" s="1"/>
  <c r="J2" i="2"/>
  <c r="F116" i="1" a="1"/>
  <c r="F116" i="1" s="1"/>
  <c r="H116" i="1" s="1"/>
  <c r="F115" i="1" a="1"/>
  <c r="F115" i="1" s="1"/>
  <c r="H115" i="1" s="1"/>
  <c r="F114" i="1" a="1"/>
  <c r="F114" i="1" s="1"/>
  <c r="H114" i="1" s="1"/>
  <c r="J116" i="1" l="1" a="1"/>
  <c r="J116" i="1" s="1"/>
  <c r="J114" i="1" a="1"/>
  <c r="J114" i="1" s="1"/>
  <c r="J115" i="1" a="1"/>
  <c r="J115" i="1" s="1"/>
  <c r="F41" i="1"/>
  <c r="M20" i="1"/>
  <c r="V117" i="1"/>
  <c r="X117" i="1" s="1"/>
  <c r="R117" i="1"/>
  <c r="T117" i="1" s="1"/>
  <c r="N117" i="1"/>
  <c r="P117" i="1" s="1"/>
  <c r="J117" i="1"/>
  <c r="L117" i="1" s="1"/>
  <c r="F117" i="1"/>
  <c r="H117" i="1" s="1"/>
  <c r="U19" i="1"/>
  <c r="Q19" i="1"/>
  <c r="M19" i="1"/>
  <c r="I19" i="1"/>
  <c r="E19" i="1"/>
  <c r="F19" i="1" s="1"/>
  <c r="M4" i="2" l="1"/>
  <c r="L114" i="1"/>
  <c r="V19" i="1"/>
  <c r="J41" i="1"/>
  <c r="R19" i="1"/>
  <c r="J19" i="1"/>
  <c r="N19" i="1"/>
  <c r="F42" i="1"/>
  <c r="F56" i="1" s="1"/>
  <c r="F121" i="1"/>
  <c r="H121" i="1" s="1"/>
  <c r="U20" i="1"/>
  <c r="Q20" i="1"/>
  <c r="I20" i="1"/>
  <c r="E20" i="1"/>
  <c r="F20" i="1" s="1"/>
  <c r="V118" i="1"/>
  <c r="R118" i="1"/>
  <c r="T118" i="1" s="1"/>
  <c r="N118" i="1"/>
  <c r="J118" i="1"/>
  <c r="F118" i="1"/>
  <c r="H118" i="1" s="1"/>
  <c r="H23" i="1"/>
  <c r="L23" i="1" s="1"/>
  <c r="M5" i="2" l="1"/>
  <c r="R20" i="1"/>
  <c r="X118" i="1"/>
  <c r="V20" i="1" s="1"/>
  <c r="L118" i="1"/>
  <c r="J20" i="1" s="1"/>
  <c r="P118" i="1"/>
  <c r="N20" i="1" s="1"/>
  <c r="E24" i="1"/>
  <c r="C9" i="4"/>
  <c r="G9" i="4" s="1"/>
  <c r="D9" i="4"/>
  <c r="E9" i="4"/>
  <c r="F9" i="4"/>
  <c r="B9" i="4"/>
  <c r="M6" i="2" l="1"/>
  <c r="X20" i="1"/>
  <c r="F122" i="1"/>
  <c r="F120" i="1"/>
  <c r="F119" i="1"/>
  <c r="X84" i="1"/>
  <c r="M7" i="2" l="1"/>
  <c r="X83" i="1"/>
  <c r="X85" i="1"/>
  <c r="M8" i="2" l="1"/>
  <c r="R97" i="1"/>
  <c r="N97" i="1"/>
  <c r="J97" i="1"/>
  <c r="J121" i="1"/>
  <c r="J42" i="1"/>
  <c r="H24" i="1"/>
  <c r="L24" i="1" s="1"/>
  <c r="F108" i="1"/>
  <c r="J108" i="1"/>
  <c r="N108" i="1"/>
  <c r="R108" i="1"/>
  <c r="V108" i="1"/>
  <c r="X91" i="1"/>
  <c r="F107" i="1"/>
  <c r="J107" i="1"/>
  <c r="N107" i="1"/>
  <c r="R107" i="1"/>
  <c r="V107" i="1"/>
  <c r="X90" i="1"/>
  <c r="F104" i="1"/>
  <c r="J104" i="1" s="1"/>
  <c r="N104" i="1" s="1"/>
  <c r="R104" i="1" s="1"/>
  <c r="V104" i="1" s="1"/>
  <c r="E13" i="1"/>
  <c r="E14" i="1"/>
  <c r="H122" i="1"/>
  <c r="E29" i="1"/>
  <c r="E31" i="1"/>
  <c r="E30" i="1"/>
  <c r="E32" i="1"/>
  <c r="F35" i="1"/>
  <c r="L115" i="1" a="1"/>
  <c r="L115" i="1" s="1"/>
  <c r="E15" i="1"/>
  <c r="E16" i="1"/>
  <c r="E17" i="1"/>
  <c r="E18" i="1"/>
  <c r="H119" i="1"/>
  <c r="E23" i="1"/>
  <c r="H120" i="1"/>
  <c r="F24" i="1" s="1"/>
  <c r="F139" i="1" s="1"/>
  <c r="E25" i="1"/>
  <c r="F37" i="1"/>
  <c r="F39" i="1"/>
  <c r="F66" i="1"/>
  <c r="F72" i="1"/>
  <c r="F110" i="1" s="1"/>
  <c r="F77" i="1"/>
  <c r="F109" i="1" s="1"/>
  <c r="F106" i="1"/>
  <c r="J106" i="1"/>
  <c r="N106" i="1"/>
  <c r="R106" i="1"/>
  <c r="V106" i="1"/>
  <c r="F105" i="1"/>
  <c r="J105" i="1" s="1"/>
  <c r="N105" i="1" s="1"/>
  <c r="R105" i="1" s="1"/>
  <c r="V105" i="1" s="1"/>
  <c r="X88" i="1"/>
  <c r="T51" i="1"/>
  <c r="P51" i="1"/>
  <c r="L51" i="1"/>
  <c r="H51" i="1"/>
  <c r="T48" i="1"/>
  <c r="T49" i="1"/>
  <c r="P48" i="1"/>
  <c r="P49" i="1"/>
  <c r="L48" i="1"/>
  <c r="L49" i="1"/>
  <c r="H48" i="1"/>
  <c r="H49" i="1"/>
  <c r="T47" i="1"/>
  <c r="P47" i="1"/>
  <c r="L47" i="1"/>
  <c r="H47" i="1"/>
  <c r="U30" i="1"/>
  <c r="U32" i="1"/>
  <c r="U29" i="1"/>
  <c r="U31" i="1"/>
  <c r="U23" i="1"/>
  <c r="H25" i="1"/>
  <c r="L25" i="1" s="1"/>
  <c r="U14" i="1"/>
  <c r="U16" i="1"/>
  <c r="U18" i="1"/>
  <c r="U17" i="1"/>
  <c r="U15" i="1"/>
  <c r="U13" i="1"/>
  <c r="Q30" i="1"/>
  <c r="Q32" i="1"/>
  <c r="Q29" i="1"/>
  <c r="Q31" i="1"/>
  <c r="Q23" i="1"/>
  <c r="Q14" i="1"/>
  <c r="Q16" i="1"/>
  <c r="Q18" i="1"/>
  <c r="Q17" i="1"/>
  <c r="Q15" i="1"/>
  <c r="Q13" i="1"/>
  <c r="M30" i="1"/>
  <c r="M32" i="1"/>
  <c r="M31" i="1"/>
  <c r="M29" i="1"/>
  <c r="M23" i="1"/>
  <c r="M14" i="1"/>
  <c r="M16" i="1"/>
  <c r="M18" i="1"/>
  <c r="M17" i="1"/>
  <c r="M15" i="1"/>
  <c r="M13" i="1"/>
  <c r="I30" i="1"/>
  <c r="I32" i="1"/>
  <c r="I29" i="1"/>
  <c r="I31" i="1"/>
  <c r="I23" i="1"/>
  <c r="I14" i="1"/>
  <c r="I16" i="1"/>
  <c r="I18" i="1"/>
  <c r="I17" i="1"/>
  <c r="I15" i="1"/>
  <c r="I13" i="1"/>
  <c r="X92" i="1"/>
  <c r="X93" i="1"/>
  <c r="J66" i="1"/>
  <c r="V97" i="1"/>
  <c r="X87" i="1"/>
  <c r="X94" i="1"/>
  <c r="X89" i="1"/>
  <c r="X70" i="1"/>
  <c r="J72" i="1"/>
  <c r="J110" i="1" s="1"/>
  <c r="N72" i="1"/>
  <c r="N110" i="1" s="1"/>
  <c r="R72" i="1"/>
  <c r="R110" i="1" s="1"/>
  <c r="V72" i="1"/>
  <c r="V110" i="1" s="1"/>
  <c r="J77" i="1"/>
  <c r="J109" i="1" s="1"/>
  <c r="N77" i="1"/>
  <c r="N109" i="1" s="1"/>
  <c r="R77" i="1"/>
  <c r="R109" i="1" s="1"/>
  <c r="V77" i="1"/>
  <c r="V109" i="1" s="1"/>
  <c r="X80" i="1"/>
  <c r="X81" i="1"/>
  <c r="X86" i="1"/>
  <c r="X95" i="1"/>
  <c r="X75" i="1"/>
  <c r="Y77" i="1" s="1"/>
  <c r="X69" i="1"/>
  <c r="Y72" i="1" s="1"/>
  <c r="Y44" i="3"/>
  <c r="AA44" i="3"/>
  <c r="AC44" i="3"/>
  <c r="Y45" i="3"/>
  <c r="AA45" i="3"/>
  <c r="AC45" i="3"/>
  <c r="Y46" i="3"/>
  <c r="AA46" i="3"/>
  <c r="AC46" i="3"/>
  <c r="Y47" i="3"/>
  <c r="AA47" i="3"/>
  <c r="AC47" i="3"/>
  <c r="Y48" i="3"/>
  <c r="AA48" i="3"/>
  <c r="AC48" i="3"/>
  <c r="AC49" i="3"/>
  <c r="J44" i="3"/>
  <c r="L44" i="3"/>
  <c r="N44" i="3"/>
  <c r="J45" i="3"/>
  <c r="L45" i="3"/>
  <c r="N45" i="3"/>
  <c r="J46" i="3"/>
  <c r="L46" i="3"/>
  <c r="N46" i="3"/>
  <c r="J47" i="3"/>
  <c r="L47" i="3"/>
  <c r="N47" i="3"/>
  <c r="J48" i="3"/>
  <c r="L48" i="3"/>
  <c r="N48" i="3"/>
  <c r="N49" i="3"/>
  <c r="Y34" i="3"/>
  <c r="AA34" i="3"/>
  <c r="AC34" i="3"/>
  <c r="Y35" i="3"/>
  <c r="AA35" i="3"/>
  <c r="AC35" i="3"/>
  <c r="Y36" i="3"/>
  <c r="AA36" i="3"/>
  <c r="AC36" i="3"/>
  <c r="Y37" i="3"/>
  <c r="AA37" i="3"/>
  <c r="AC37" i="3"/>
  <c r="Y38" i="3"/>
  <c r="AA38" i="3"/>
  <c r="AC38" i="3"/>
  <c r="AC39" i="3"/>
  <c r="J34" i="3"/>
  <c r="L34" i="3"/>
  <c r="N34" i="3"/>
  <c r="J35" i="3"/>
  <c r="L35" i="3"/>
  <c r="N35" i="3"/>
  <c r="J36" i="3"/>
  <c r="L36" i="3"/>
  <c r="N36" i="3"/>
  <c r="J37" i="3"/>
  <c r="L37" i="3"/>
  <c r="N37" i="3"/>
  <c r="J38" i="3"/>
  <c r="L38" i="3"/>
  <c r="N38" i="3"/>
  <c r="N39" i="3"/>
  <c r="Y24" i="3"/>
  <c r="AA24" i="3"/>
  <c r="AC24" i="3"/>
  <c r="Y25" i="3"/>
  <c r="AA25" i="3"/>
  <c r="AC25" i="3"/>
  <c r="Y26" i="3"/>
  <c r="AA26" i="3"/>
  <c r="AC26" i="3"/>
  <c r="Y27" i="3"/>
  <c r="AA27" i="3"/>
  <c r="AC27" i="3"/>
  <c r="Y28" i="3"/>
  <c r="AA28" i="3"/>
  <c r="AC28" i="3"/>
  <c r="AC29" i="3"/>
  <c r="J24" i="3"/>
  <c r="L24" i="3"/>
  <c r="N24" i="3"/>
  <c r="J25" i="3"/>
  <c r="L25" i="3"/>
  <c r="N25" i="3"/>
  <c r="J26" i="3"/>
  <c r="L26" i="3"/>
  <c r="N26" i="3"/>
  <c r="J27" i="3"/>
  <c r="L27" i="3"/>
  <c r="N27" i="3"/>
  <c r="J28" i="3"/>
  <c r="L28" i="3"/>
  <c r="N28" i="3"/>
  <c r="N29" i="3"/>
  <c r="Y14" i="3"/>
  <c r="AA14" i="3"/>
  <c r="AC14" i="3"/>
  <c r="Y15" i="3"/>
  <c r="AA15" i="3"/>
  <c r="AC15" i="3"/>
  <c r="Y16" i="3"/>
  <c r="AA16" i="3"/>
  <c r="AC16" i="3"/>
  <c r="Y17" i="3"/>
  <c r="AA17" i="3"/>
  <c r="AC17" i="3"/>
  <c r="Y18" i="3"/>
  <c r="AA18" i="3"/>
  <c r="AC18" i="3"/>
  <c r="AC19" i="3"/>
  <c r="J14" i="3"/>
  <c r="L14" i="3" s="1"/>
  <c r="N14" i="3" s="1"/>
  <c r="N19" i="3" s="1"/>
  <c r="J15" i="3"/>
  <c r="L15" i="3"/>
  <c r="N15" i="3"/>
  <c r="J16" i="3"/>
  <c r="L16" i="3"/>
  <c r="N16" i="3"/>
  <c r="J17" i="3"/>
  <c r="L17" i="3"/>
  <c r="N17" i="3"/>
  <c r="J18" i="3"/>
  <c r="L18" i="3"/>
  <c r="N18" i="3"/>
  <c r="Y4" i="3"/>
  <c r="AA4" i="3"/>
  <c r="AC4" i="3"/>
  <c r="Y5" i="3"/>
  <c r="AA5" i="3"/>
  <c r="AC5" i="3"/>
  <c r="Y6" i="3"/>
  <c r="AA6" i="3"/>
  <c r="AC6" i="3"/>
  <c r="Y7" i="3"/>
  <c r="AA7" i="3"/>
  <c r="AC7" i="3"/>
  <c r="Y8" i="3"/>
  <c r="AA8" i="3"/>
  <c r="AC8" i="3"/>
  <c r="AC9" i="3"/>
  <c r="J4" i="3"/>
  <c r="L4" i="3" s="1"/>
  <c r="N4" i="3" s="1"/>
  <c r="N9" i="3" s="1"/>
  <c r="J5" i="3"/>
  <c r="L5" i="3"/>
  <c r="N5" i="3"/>
  <c r="J6" i="3"/>
  <c r="L6" i="3"/>
  <c r="N6" i="3"/>
  <c r="J7" i="3"/>
  <c r="L7" i="3"/>
  <c r="N7" i="3"/>
  <c r="J8" i="3"/>
  <c r="L8" i="3"/>
  <c r="N8" i="3"/>
  <c r="B4" i="2"/>
  <c r="B2" i="2"/>
  <c r="B3" i="2"/>
  <c r="B5" i="2"/>
  <c r="B6" i="2"/>
  <c r="B7" i="2"/>
  <c r="B8" i="2"/>
  <c r="B9" i="2"/>
  <c r="B10" i="2"/>
  <c r="B11" i="2"/>
  <c r="M9" i="2" l="1"/>
  <c r="N115" i="1" a="1"/>
  <c r="N115" i="1" s="1"/>
  <c r="N116" i="1" a="1"/>
  <c r="N116" i="1" s="1"/>
  <c r="N114" i="1" a="1"/>
  <c r="N114" i="1" s="1"/>
  <c r="R128" i="1"/>
  <c r="V128" i="1" s="1"/>
  <c r="F30" i="1"/>
  <c r="V66" i="1"/>
  <c r="N121" i="1"/>
  <c r="F40" i="1"/>
  <c r="F55" i="1" s="1"/>
  <c r="F25" i="1"/>
  <c r="F140" i="1" s="1"/>
  <c r="L116" i="1" a="1"/>
  <c r="L116" i="1" s="1"/>
  <c r="F15" i="1"/>
  <c r="F48" i="1" s="1"/>
  <c r="X64" i="1"/>
  <c r="J120" i="1"/>
  <c r="L120" i="1" s="1"/>
  <c r="X82" i="1"/>
  <c r="Y97" i="1" s="1"/>
  <c r="F97" i="1"/>
  <c r="X97" i="1" s="1"/>
  <c r="L121" i="1"/>
  <c r="J16" i="1"/>
  <c r="J56" i="1"/>
  <c r="R66" i="1"/>
  <c r="X110" i="1"/>
  <c r="X107" i="1"/>
  <c r="F38" i="1"/>
  <c r="F54" i="1" s="1"/>
  <c r="X104" i="1"/>
  <c r="X108" i="1"/>
  <c r="X106" i="1"/>
  <c r="X109" i="1"/>
  <c r="J122" i="1"/>
  <c r="N122" i="1" s="1"/>
  <c r="P122" i="1" s="1"/>
  <c r="X105" i="1"/>
  <c r="F17" i="1"/>
  <c r="F49" i="1" s="1"/>
  <c r="I24" i="1"/>
  <c r="X63" i="1"/>
  <c r="N37" i="1"/>
  <c r="P25" i="1"/>
  <c r="M25" i="1"/>
  <c r="F29" i="1"/>
  <c r="F32" i="1"/>
  <c r="F31" i="1"/>
  <c r="P24" i="1"/>
  <c r="M24" i="1"/>
  <c r="F23" i="1"/>
  <c r="I25" i="1"/>
  <c r="F18" i="1"/>
  <c r="F36" i="1"/>
  <c r="X77" i="1"/>
  <c r="N66" i="1"/>
  <c r="X72" i="1"/>
  <c r="J119" i="1"/>
  <c r="M10" i="2" l="1"/>
  <c r="R114" i="1" a="1"/>
  <c r="R114" i="1" s="1"/>
  <c r="P114" i="1"/>
  <c r="R116" i="1" a="1"/>
  <c r="R116" i="1" s="1"/>
  <c r="P116" i="1"/>
  <c r="P115" i="1"/>
  <c r="N15" i="1" s="1"/>
  <c r="N48" i="1" s="1"/>
  <c r="R115" i="1" a="1"/>
  <c r="R115" i="1" s="1"/>
  <c r="F53" i="1"/>
  <c r="F52" i="1"/>
  <c r="F138" i="1"/>
  <c r="F51" i="1"/>
  <c r="V42" i="1"/>
  <c r="R121" i="1"/>
  <c r="V121" i="1" s="1"/>
  <c r="X121" i="1" s="1"/>
  <c r="N41" i="1"/>
  <c r="R122" i="1"/>
  <c r="J39" i="1"/>
  <c r="J24" i="1"/>
  <c r="F141" i="1"/>
  <c r="F142" i="1" s="1"/>
  <c r="F132" i="1" s="1"/>
  <c r="J17" i="1"/>
  <c r="J49" i="1" s="1"/>
  <c r="J15" i="1"/>
  <c r="J48" i="1" s="1"/>
  <c r="J40" i="1"/>
  <c r="J55" i="1" s="1"/>
  <c r="J38" i="1"/>
  <c r="J54" i="1" s="1"/>
  <c r="F16" i="1"/>
  <c r="J37" i="1"/>
  <c r="N38" i="1"/>
  <c r="N54" i="1" s="1"/>
  <c r="R37" i="1"/>
  <c r="X66" i="1"/>
  <c r="J25" i="1"/>
  <c r="J140" i="1" s="1"/>
  <c r="N120" i="1"/>
  <c r="Y66" i="1"/>
  <c r="N42" i="1"/>
  <c r="N56" i="1" s="1"/>
  <c r="J36" i="1"/>
  <c r="J35" i="1"/>
  <c r="L122" i="1"/>
  <c r="J31" i="1" s="1"/>
  <c r="T24" i="1"/>
  <c r="U24" i="1" s="1"/>
  <c r="Q24" i="1"/>
  <c r="N30" i="1"/>
  <c r="N31" i="1"/>
  <c r="N32" i="1"/>
  <c r="N29" i="1"/>
  <c r="Q25" i="1"/>
  <c r="T25" i="1"/>
  <c r="U25" i="1" s="1"/>
  <c r="N119" i="1"/>
  <c r="L119" i="1"/>
  <c r="M11" i="2" l="1"/>
  <c r="M12" i="2"/>
  <c r="N16" i="1"/>
  <c r="V116" i="1" a="1"/>
  <c r="V116" i="1" s="1"/>
  <c r="X116" i="1" s="1"/>
  <c r="T116" i="1"/>
  <c r="V114" i="1" a="1"/>
  <c r="V114" i="1" s="1"/>
  <c r="X114" i="1" s="1"/>
  <c r="T114" i="1"/>
  <c r="V115" i="1" a="1"/>
  <c r="V115" i="1" s="1"/>
  <c r="X115" i="1" s="1"/>
  <c r="T115" i="1"/>
  <c r="R16" i="1" s="1"/>
  <c r="N18" i="1"/>
  <c r="R42" i="1"/>
  <c r="R56" i="1" s="1"/>
  <c r="V25" i="1"/>
  <c r="V140" i="1" s="1"/>
  <c r="N40" i="1"/>
  <c r="N55" i="1" s="1"/>
  <c r="V41" i="1"/>
  <c r="R41" i="1"/>
  <c r="N39" i="1"/>
  <c r="V56" i="1"/>
  <c r="R40" i="1"/>
  <c r="R55" i="1" s="1"/>
  <c r="R38" i="1"/>
  <c r="R54" i="1" s="1"/>
  <c r="V37" i="1"/>
  <c r="X37" i="1" s="1"/>
  <c r="V122" i="1"/>
  <c r="X122" i="1" s="1"/>
  <c r="V29" i="1" s="1"/>
  <c r="T122" i="1"/>
  <c r="R30" i="1" s="1"/>
  <c r="J32" i="1"/>
  <c r="J18" i="1"/>
  <c r="R39" i="1"/>
  <c r="P120" i="1"/>
  <c r="N24" i="1" s="1"/>
  <c r="R120" i="1"/>
  <c r="V120" i="1" s="1"/>
  <c r="J29" i="1"/>
  <c r="J52" i="1" s="1"/>
  <c r="J30" i="1"/>
  <c r="P121" i="1"/>
  <c r="N25" i="1" s="1"/>
  <c r="N140" i="1" s="1"/>
  <c r="N35" i="1"/>
  <c r="N36" i="1"/>
  <c r="N53" i="1" s="1"/>
  <c r="J23" i="1"/>
  <c r="J138" i="1" s="1"/>
  <c r="J139" i="1"/>
  <c r="N52" i="1"/>
  <c r="R119" i="1"/>
  <c r="V119" i="1" s="1"/>
  <c r="P119" i="1"/>
  <c r="X42" i="1" l="1"/>
  <c r="N17" i="1"/>
  <c r="N49" i="1" s="1"/>
  <c r="X41" i="1"/>
  <c r="V40" i="1"/>
  <c r="V55" i="1" s="1"/>
  <c r="X55" i="1" s="1"/>
  <c r="X56" i="1"/>
  <c r="J53" i="1"/>
  <c r="V32" i="1"/>
  <c r="R31" i="1"/>
  <c r="V38" i="1"/>
  <c r="V54" i="1" s="1"/>
  <c r="X54" i="1" s="1"/>
  <c r="V16" i="1"/>
  <c r="X16" i="1" s="1"/>
  <c r="V15" i="1"/>
  <c r="V48" i="1" s="1"/>
  <c r="V31" i="1"/>
  <c r="V52" i="1" s="1"/>
  <c r="V30" i="1"/>
  <c r="X30" i="1" s="1"/>
  <c r="V39" i="1"/>
  <c r="X39" i="1" s="1"/>
  <c r="R32" i="1"/>
  <c r="R29" i="1"/>
  <c r="J141" i="1"/>
  <c r="J142" i="1" s="1"/>
  <c r="J132" i="1" s="1"/>
  <c r="R15" i="1"/>
  <c r="R48" i="1" s="1"/>
  <c r="T120" i="1"/>
  <c r="R24" i="1" s="1"/>
  <c r="X120" i="1"/>
  <c r="V24" i="1" s="1"/>
  <c r="T121" i="1"/>
  <c r="R25" i="1" s="1"/>
  <c r="R140" i="1" s="1"/>
  <c r="R35" i="1"/>
  <c r="R36" i="1"/>
  <c r="J51" i="1"/>
  <c r="N23" i="1"/>
  <c r="N138" i="1" s="1"/>
  <c r="N139" i="1"/>
  <c r="T119" i="1"/>
  <c r="X119" i="1"/>
  <c r="X40" i="1" l="1"/>
  <c r="X38" i="1"/>
  <c r="X31" i="1"/>
  <c r="X32" i="1"/>
  <c r="R18" i="1"/>
  <c r="R17" i="1"/>
  <c r="R52" i="1"/>
  <c r="X52" i="1" s="1"/>
  <c r="X19" i="1"/>
  <c r="X48" i="1"/>
  <c r="R53" i="1"/>
  <c r="X29" i="1"/>
  <c r="X15" i="1"/>
  <c r="N141" i="1"/>
  <c r="N142" i="1" s="1"/>
  <c r="N132" i="1" s="1"/>
  <c r="V23" i="1"/>
  <c r="V138" i="1" s="1"/>
  <c r="V139" i="1"/>
  <c r="X25" i="1"/>
  <c r="V36" i="1"/>
  <c r="V35" i="1"/>
  <c r="N51" i="1"/>
  <c r="R23" i="1"/>
  <c r="R138" i="1" s="1"/>
  <c r="R49" i="1" l="1"/>
  <c r="V18" i="1"/>
  <c r="V17" i="1"/>
  <c r="X17" i="1" s="1"/>
  <c r="V141" i="1"/>
  <c r="V142" i="1" s="1"/>
  <c r="V132" i="1" s="1"/>
  <c r="X24" i="1"/>
  <c r="R139" i="1"/>
  <c r="R141" i="1" s="1"/>
  <c r="R142" i="1" s="1"/>
  <c r="R132" i="1" s="1"/>
  <c r="V51" i="1"/>
  <c r="R51" i="1"/>
  <c r="X35" i="1"/>
  <c r="X36" i="1"/>
  <c r="V53" i="1"/>
  <c r="X23" i="1"/>
  <c r="X18" i="1" l="1"/>
  <c r="V49" i="1"/>
  <c r="X49" i="1" s="1"/>
  <c r="X51" i="1"/>
  <c r="X53" i="1"/>
  <c r="X132" i="1" l="1"/>
  <c r="X142" i="1"/>
  <c r="J14" i="1" l="1"/>
  <c r="J50" i="1" s="1"/>
  <c r="F14" i="1"/>
  <c r="F13" i="1"/>
  <c r="J13" i="1" l="1"/>
  <c r="J47" i="1" s="1"/>
  <c r="J58" i="1" s="1"/>
  <c r="N13" i="1"/>
  <c r="N14" i="1"/>
  <c r="N50" i="1" s="1"/>
  <c r="F44" i="1"/>
  <c r="F47" i="1"/>
  <c r="F50" i="1"/>
  <c r="J44" i="1" l="1"/>
  <c r="J60" i="1" s="1"/>
  <c r="J98" i="1" s="1"/>
  <c r="J103" i="1" s="1"/>
  <c r="J111" i="1" s="1"/>
  <c r="J99" i="1" s="1"/>
  <c r="J100" i="1" s="1"/>
  <c r="J101" i="1" s="1"/>
  <c r="J133" i="1" s="1"/>
  <c r="J134" i="1" s="1"/>
  <c r="V14" i="1"/>
  <c r="V50" i="1" s="1"/>
  <c r="V13" i="1"/>
  <c r="R13" i="1"/>
  <c r="R14" i="1"/>
  <c r="R50" i="1" s="1"/>
  <c r="N47" i="1"/>
  <c r="N58" i="1" s="1"/>
  <c r="N44" i="1"/>
  <c r="F58" i="1"/>
  <c r="F60" i="1" s="1"/>
  <c r="X13" i="1" l="1"/>
  <c r="X14" i="1"/>
  <c r="X50" i="1"/>
  <c r="R44" i="1"/>
  <c r="R47" i="1"/>
  <c r="R58" i="1" s="1"/>
  <c r="F98" i="1"/>
  <c r="V44" i="1"/>
  <c r="V47" i="1"/>
  <c r="V58" i="1" s="1"/>
  <c r="N60" i="1"/>
  <c r="N98" i="1" s="1"/>
  <c r="Y44" i="1" l="1"/>
  <c r="X58" i="1"/>
  <c r="X47" i="1"/>
  <c r="Y58" i="1" s="1"/>
  <c r="V60" i="1"/>
  <c r="V98" i="1" s="1"/>
  <c r="V103" i="1" s="1"/>
  <c r="V111" i="1" s="1"/>
  <c r="V99" i="1" s="1"/>
  <c r="V100" i="1" s="1"/>
  <c r="V101" i="1" s="1"/>
  <c r="V133" i="1" s="1"/>
  <c r="V134" i="1" s="1"/>
  <c r="N103" i="1"/>
  <c r="N111" i="1" s="1"/>
  <c r="N99" i="1" s="1"/>
  <c r="N100" i="1" s="1"/>
  <c r="N101" i="1" s="1"/>
  <c r="N133" i="1" s="1"/>
  <c r="N134" i="1" s="1"/>
  <c r="F103" i="1"/>
  <c r="F111" i="1" s="1"/>
  <c r="R60" i="1"/>
  <c r="R98" i="1" s="1"/>
  <c r="X44" i="1"/>
  <c r="Y60" i="1" l="1"/>
  <c r="X98" i="1"/>
  <c r="X60" i="1"/>
  <c r="X103" i="1" s="1"/>
  <c r="Y111" i="1" s="1"/>
  <c r="F99" i="1"/>
  <c r="R103" i="1"/>
  <c r="R111" i="1" s="1"/>
  <c r="R99" i="1" s="1"/>
  <c r="R100" i="1" s="1"/>
  <c r="R101" i="1" s="1"/>
  <c r="R133" i="1" s="1"/>
  <c r="R134" i="1" s="1"/>
  <c r="F100" i="1" l="1"/>
  <c r="X99" i="1"/>
  <c r="X111" i="1"/>
  <c r="X100" i="1" l="1"/>
  <c r="Y101" i="1" s="1"/>
  <c r="F101" i="1"/>
  <c r="X101" i="1" l="1"/>
  <c r="F133" i="1"/>
  <c r="X133" i="1" l="1"/>
  <c r="X134" i="1" s="1"/>
  <c r="Y102" i="1"/>
  <c r="Y133" i="1"/>
  <c r="F134" i="1"/>
  <c r="Y1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 Ormsby</author>
  </authors>
  <commentList>
    <comment ref="Y8" authorId="0" shapeId="0" xr:uid="{86E8A7B9-A2D0-4D23-A19A-68BB018C87B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Use dropdown lists where available.</t>
        </r>
      </text>
    </comment>
    <comment ref="B10" authorId="0" shapeId="0" xr:uid="{48557C1A-29C5-4BF3-B993-BED931984400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TO START, see ROWS 113-128 :
 - Enter Base Salary and/or hourly rate for each personnel;
 - enter COL increase
- option to enter anticipated promotions</t>
        </r>
      </text>
    </comment>
    <comment ref="D12" authorId="0" shapeId="0" xr:uid="{407AC663-2BC4-4DFB-889C-166EA5464913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# months  in this column; 
OR, 
# of stipends</t>
        </r>
      </text>
    </comment>
    <comment ref="B19" authorId="0" shapeId="0" xr:uid="{E46BC511-F970-4D26-910C-A62A4005EB5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Additional Compensation in the form of a flat stipend, e.g., $2000 for course development, enter flat rate in Cell D117, and # of stipends for each year on this Row.</t>
        </r>
      </text>
    </comment>
    <comment ref="D19" authorId="0" shapeId="0" xr:uid="{8C46B443-088B-412F-8D48-8B4A1CAFDCFA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Instead of calendar months, this number reflects the # of faculty, or instances, where additional compensation in the amount entered in D117 is budgeted.</t>
        </r>
      </text>
    </comment>
    <comment ref="B20" authorId="0" shapeId="0" xr:uid="{8D210E7D-9A07-4573-8BD4-2BCD8C6F59CB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Additional Compensation in the form of a flat stipend, e.g., $2000 for course development, enter flat rate in Cell D118, and # of stipends for each year on this Row.</t>
        </r>
      </text>
    </comment>
    <comment ref="D20" authorId="0" shapeId="0" xr:uid="{A6974DD5-FE72-4CD1-AF54-AF21E27933E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Instead of calendar months, this number reflects the # of faculty, or instances, where additional compensation in the amount entered in D118 is budgeted.</t>
        </r>
      </text>
    </comment>
    <comment ref="D28" authorId="0" shapeId="0" xr:uid="{11C0451A-A88C-4646-ACD5-75378FCB0A04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For PhD students enter 9 months for entire AY, or 4.5 for one semester; enter 3 months for fulltime summer months, otherwise, look at hourly for summer months</t>
        </r>
      </text>
    </comment>
    <comment ref="B46" authorId="0" shapeId="0" xr:uid="{DC60A486-B9CD-4442-9C37-37B1B52132FD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appropriate fringe rate from dropdown (blue-shaded cells)</t>
        </r>
      </text>
    </comment>
    <comment ref="C80" authorId="0" shapeId="0" xr:uid="{7D004B8B-EBBD-47F3-9EEE-6AECC9E8D8F4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Provide more detail on Materials-Supplies Tab if needed.</t>
        </r>
      </text>
    </comment>
    <comment ref="D113" authorId="0" shapeId="0" xr:uid="{FFED6042-7296-4526-B011-86A945C11B3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the Base salary for the Current Academic Year, or estimated salary if start date is more than one year away.</t>
        </r>
      </text>
    </comment>
    <comment ref="G113" authorId="0" shapeId="0" xr:uid="{93CE9402-EABA-4DA6-A86D-5B814BD2C36B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K113" authorId="0" shapeId="0" xr:uid="{C37ED9CB-3036-45DC-A9D1-4D5D2B59A3A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O113" authorId="0" shapeId="0" xr:uid="{A4ADBDEC-CD5B-4833-8B37-0739E844253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S113" authorId="0" shapeId="0" xr:uid="{0B45CFCC-60FA-49A9-B329-FF6AC8890C3D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W113" authorId="0" shapeId="0" xr:uid="{C33D868C-0887-4D0F-AE5A-B1F669AA496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D128" authorId="0" shapeId="0" xr:uid="{13D18F83-B866-4493-8C70-852ED053B56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J128" authorId="0" shapeId="0" xr:uid="{71DFFD84-A88B-41CD-B45F-36330C550DDB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N128" authorId="0" shapeId="0" xr:uid="{017A66EA-555C-4628-86A6-4EC8F09D36F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R128" authorId="0" shapeId="0" xr:uid="{B65EA501-8AB5-478E-B498-BABCDBD8391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V128" authorId="0" shapeId="0" xr:uid="{FA36FA57-E964-4C23-BF76-C250A2E3F46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C129" authorId="0" shapeId="0" xr:uid="{6C05E384-D92E-4AC5-9EF6-6BAD4C74D6CE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the anticipated promotion is not Associate or Full, select Custom and enter the amount in F129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 Ormsby</author>
  </authors>
  <commentList>
    <comment ref="H2" authorId="0" shapeId="0" xr:uid="{EEB5CA25-69DC-4CDB-8E4D-71B083F072A8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Cost of Living increase for budgeting purposes only.</t>
        </r>
      </text>
    </comment>
    <comment ref="I2" authorId="0" shapeId="0" xr:uid="{579389E8-BAFD-4F43-AC13-B043A56AB1F5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first half of AY, e.g., for 2024-25, enter 2024.</t>
        </r>
      </text>
    </comment>
    <comment ref="L2" authorId="0" shapeId="0" xr:uid="{4859A346-9185-469E-A10F-807E6427C95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base year stipend per HR directive.</t>
        </r>
      </text>
    </comment>
    <comment ref="N2" authorId="0" shapeId="0" xr:uid="{BD8E1D90-D688-4CB5-B974-1558D0862EE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base year hourly wage (per HR).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<sst xmlns="http://schemas.openxmlformats.org/spreadsheetml/2006/main" count="513" uniqueCount="256">
  <si>
    <t>CLARK UNIVERSITY</t>
  </si>
  <si>
    <t>OFFICE OF SPONSORED PROGRAMS AND RESEARCH</t>
  </si>
  <si>
    <t>Solicitation # (or link):</t>
  </si>
  <si>
    <t>Principal Investigator:</t>
  </si>
  <si>
    <t>Co-PI:</t>
  </si>
  <si>
    <t>Department:</t>
  </si>
  <si>
    <t>Proposal Title:</t>
  </si>
  <si>
    <t>Solicitation #:</t>
  </si>
  <si>
    <t>Funding Sponsor:</t>
  </si>
  <si>
    <t>Subaward Sponsor (Lead):</t>
  </si>
  <si>
    <t>Start Date:</t>
  </si>
  <si>
    <t>End Date:</t>
  </si>
  <si>
    <t>YEAR 1</t>
  </si>
  <si>
    <t>YEAR 2</t>
  </si>
  <si>
    <t>YEAR 3</t>
  </si>
  <si>
    <t>YEAR 4</t>
  </si>
  <si>
    <t>YEAR 5</t>
  </si>
  <si>
    <t>TOTAL</t>
  </si>
  <si>
    <t>Acct Codes</t>
  </si>
  <si>
    <t>Calendar Months</t>
  </si>
  <si>
    <t>%</t>
  </si>
  <si>
    <t>Amount</t>
  </si>
  <si>
    <t>SALARY &amp; FRINGE</t>
  </si>
  <si>
    <t>A.</t>
  </si>
  <si>
    <t>KEY PERSONNEL</t>
  </si>
  <si>
    <t>Faculty (9-month appt, full-time)</t>
  </si>
  <si>
    <t>NAME</t>
  </si>
  <si>
    <t>PI - Academic Year salary</t>
  </si>
  <si>
    <r>
      <t xml:space="preserve">PI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</t>
    </r>
  </si>
  <si>
    <t>Co-PI #1 - Academic Year salary</t>
  </si>
  <si>
    <r>
      <t xml:space="preserve">Co-PI #1 -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 </t>
    </r>
  </si>
  <si>
    <t>Co-PI #2 - Academic Year salary</t>
  </si>
  <si>
    <r>
      <t xml:space="preserve">Co-PI #2 -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</t>
    </r>
  </si>
  <si>
    <t>Faculty - Additional Compensation (Stipend)</t>
  </si>
  <si>
    <t>PostDoc/Res/Admin (12-month appt)</t>
  </si>
  <si>
    <t>1 - PI/Co-PI/Co-I - salary</t>
  </si>
  <si>
    <t xml:space="preserve">2 - PI/Co-PI/Co-I - salary  </t>
  </si>
  <si>
    <t xml:space="preserve">3 - Administrative Staff - salary  </t>
  </si>
  <si>
    <t>B.</t>
  </si>
  <si>
    <t>OTHER PERSONNEL</t>
  </si>
  <si>
    <t>PhD UNION Fulltime ONLY</t>
  </si>
  <si>
    <t>1 - PhD Graduate Student (Academic Year)</t>
  </si>
  <si>
    <t>1 - PhD Graduate Student (Fulltime Summer)</t>
  </si>
  <si>
    <t>2 - PhD Graduate Student (Academic Year)</t>
  </si>
  <si>
    <t>2 - PhD Graduate Student (Fulltime Summer)</t>
  </si>
  <si>
    <t>OTHER PERSONNEL (Hourly ONLY)</t>
  </si>
  <si>
    <t>Number of Students</t>
  </si>
  <si>
    <t># hrs</t>
  </si>
  <si>
    <t># wks</t>
  </si>
  <si>
    <t>Amt.</t>
  </si>
  <si>
    <t># stu</t>
  </si>
  <si>
    <t>PhD Graduate Research Assistant (AY-Hourly)</t>
  </si>
  <si>
    <t>PhD Graduate Research Assistant (Summer)</t>
  </si>
  <si>
    <t>MA Graduate Research Assistant (AY)</t>
  </si>
  <si>
    <t>MA Graduate Research Assistant (Summer)</t>
  </si>
  <si>
    <t>Undergraduate Research Assistant (AY)</t>
  </si>
  <si>
    <t>Undergraduate Research Assistant (Summer)</t>
  </si>
  <si>
    <t>Research Scientist (FT, PT)</t>
  </si>
  <si>
    <t>Project Support Staff (Admin FT, PT, Temp)</t>
  </si>
  <si>
    <t>Total Salary</t>
  </si>
  <si>
    <t>C.</t>
  </si>
  <si>
    <t>Fringe Rates</t>
  </si>
  <si>
    <t>PI Faculty - Academic Year Fringe</t>
  </si>
  <si>
    <t>Co-PI #1 - Faculty - Academic Year Fringe</t>
  </si>
  <si>
    <t>Co-PI #2 - Faculty - Academic Year Fringe</t>
  </si>
  <si>
    <t xml:space="preserve">Faculty - Summer Fringe (or Addl comp) </t>
  </si>
  <si>
    <t>Postdoc/Res/Admin Fringe</t>
  </si>
  <si>
    <t>PhD Graduate Student FT (AY) Fringe</t>
  </si>
  <si>
    <t>PhD Graduate Student (Summer) Fringe</t>
  </si>
  <si>
    <t>MA Graduate RA Summer - Fringe</t>
  </si>
  <si>
    <t>Undergraduate RA Summer - Fringe</t>
  </si>
  <si>
    <t>Project Support Staff - Fringe</t>
  </si>
  <si>
    <t>Total Fringe Benefits</t>
  </si>
  <si>
    <t>Total Salary and Fringe</t>
  </si>
  <si>
    <t>D.</t>
  </si>
  <si>
    <t>TRAVEL</t>
  </si>
  <si>
    <t>Travel - domestic</t>
  </si>
  <si>
    <t>Travel - foreign</t>
  </si>
  <si>
    <t>Total Travel Costs</t>
  </si>
  <si>
    <t>E.</t>
  </si>
  <si>
    <t xml:space="preserve">EQUIPMENT </t>
  </si>
  <si>
    <t>Equipment &gt; $5,000 per item</t>
  </si>
  <si>
    <t>Total Equipment &gt;$5,000</t>
  </si>
  <si>
    <t>F.</t>
  </si>
  <si>
    <t>PARTICIPANT SUPPORT COSTS</t>
  </si>
  <si>
    <t>Participant Support Costs</t>
  </si>
  <si>
    <t>Total Participant Support Costs</t>
  </si>
  <si>
    <t>G.</t>
  </si>
  <si>
    <t>OTHER DIRECT COSTS</t>
  </si>
  <si>
    <t>Materials and Supplies</t>
  </si>
  <si>
    <t>Publications</t>
  </si>
  <si>
    <t>Consultant Services-1</t>
  </si>
  <si>
    <t>Consultant Services-2</t>
  </si>
  <si>
    <t>Consultant Services-3</t>
  </si>
  <si>
    <t>Consultant Services-4</t>
  </si>
  <si>
    <t>Computer Services</t>
  </si>
  <si>
    <t>Subaward #1</t>
  </si>
  <si>
    <t>Subaward #2</t>
  </si>
  <si>
    <t>Subaward #3</t>
  </si>
  <si>
    <t>Subaward #4</t>
  </si>
  <si>
    <t>Subaward #5</t>
  </si>
  <si>
    <t>Other</t>
  </si>
  <si>
    <t>Total Other Direct Costs</t>
  </si>
  <si>
    <t>Total Direct Costs</t>
  </si>
  <si>
    <t>Rate:</t>
  </si>
  <si>
    <t>Total Clark Costs</t>
  </si>
  <si>
    <t>Year 1</t>
  </si>
  <si>
    <t>Year 2</t>
  </si>
  <si>
    <t>Year 3</t>
  </si>
  <si>
    <t>Year 4</t>
  </si>
  <si>
    <t>Year 5</t>
  </si>
  <si>
    <t>DC (w/o subcontracts)</t>
  </si>
  <si>
    <t>Equipment &gt; $5,000</t>
  </si>
  <si>
    <t>Modified Total Direct Costs (MTDC)</t>
  </si>
  <si>
    <t>SALARIES</t>
  </si>
  <si>
    <t>FY Salaries</t>
  </si>
  <si>
    <t>Current AY Salary</t>
  </si>
  <si>
    <t>Year One</t>
  </si>
  <si>
    <t>FTE Annual</t>
  </si>
  <si>
    <t>Year Two</t>
  </si>
  <si>
    <t>Year Three</t>
  </si>
  <si>
    <t>Year Four</t>
  </si>
  <si>
    <t>Year Five</t>
  </si>
  <si>
    <t>PI - Faculty (9-mo)</t>
  </si>
  <si>
    <t>Co-PI #1 - Faculty (9-mo)</t>
  </si>
  <si>
    <t>Co-PI #2 - Faculty (9-mo)</t>
  </si>
  <si>
    <t>Faculty Additional Compensation (Flat Stipend)</t>
  </si>
  <si>
    <t>PI - Postdoc/Researcher/Admin (12-mo)</t>
  </si>
  <si>
    <t>Administrative Staff (Salary) (12-mo)</t>
  </si>
  <si>
    <t>Graduate Students (PhD UNION)</t>
  </si>
  <si>
    <t>Graduate Student Hourly (PhD UNION)</t>
  </si>
  <si>
    <t>Masters Student Hourly</t>
  </si>
  <si>
    <t>Undergraduate Hourly</t>
  </si>
  <si>
    <t>NE-Research Scientist (Hourly, FT, PT)</t>
  </si>
  <si>
    <t>Administrative Staff (FT, PT, PT Temp)</t>
  </si>
  <si>
    <t>COLA rate</t>
  </si>
  <si>
    <t>Year 1 Match</t>
  </si>
  <si>
    <t>Year 2 match</t>
  </si>
  <si>
    <t>Year 3 match</t>
  </si>
  <si>
    <t>Year 4 match</t>
  </si>
  <si>
    <t>Year 5 match</t>
  </si>
  <si>
    <t>TOTAL MATCH</t>
  </si>
  <si>
    <t>COST SHARE/MATCH</t>
  </si>
  <si>
    <t>check</t>
  </si>
  <si>
    <t>amount needed</t>
  </si>
  <si>
    <t>over/under</t>
  </si>
  <si>
    <t>Clark Salary and Fringe Match</t>
  </si>
  <si>
    <t>Name</t>
  </si>
  <si>
    <t>Fringe</t>
  </si>
  <si>
    <t>Y1 total</t>
  </si>
  <si>
    <t>Y2 total</t>
  </si>
  <si>
    <t>Y3 total</t>
  </si>
  <si>
    <t>Y4 total</t>
  </si>
  <si>
    <t>Y5 total</t>
  </si>
  <si>
    <t>Total Clark match</t>
  </si>
  <si>
    <t>Supplies</t>
  </si>
  <si>
    <t>Y1</t>
  </si>
  <si>
    <t>Y2</t>
  </si>
  <si>
    <t>Y3</t>
  </si>
  <si>
    <t>Y4</t>
  </si>
  <si>
    <t>Y5</t>
  </si>
  <si>
    <t>item</t>
  </si>
  <si>
    <t>Total</t>
  </si>
  <si>
    <t>DOMESTIC TRAVEL</t>
  </si>
  <si>
    <t>FOREIGN TRAVEL</t>
  </si>
  <si>
    <t>Travel Purpose</t>
  </si>
  <si>
    <t>Travel Destination</t>
  </si>
  <si>
    <t>Travel Origin</t>
  </si>
  <si>
    <t># of PPL</t>
  </si>
  <si>
    <t>Registration</t>
  </si>
  <si>
    <t>Airfare/ Mileage</t>
  </si>
  <si>
    <t>Rental Car</t>
  </si>
  <si>
    <t># of Nights</t>
  </si>
  <si>
    <t>Per Diem (Lodging)</t>
  </si>
  <si>
    <t># of Days</t>
  </si>
  <si>
    <t>Per Diem (M&amp;IE)</t>
  </si>
  <si>
    <t>Estimated  Trip Cost</t>
  </si>
  <si>
    <t># of Trips</t>
  </si>
  <si>
    <t>Total Cost</t>
  </si>
  <si>
    <t>Worcester, MA</t>
  </si>
  <si>
    <t>Months</t>
  </si>
  <si>
    <t>FTE</t>
  </si>
  <si>
    <t># Months</t>
  </si>
  <si>
    <t># Semesters</t>
  </si>
  <si>
    <t>AY or Summer</t>
  </si>
  <si>
    <t>Annual Cost of Living Increase (For Cost Estimation Only)</t>
  </si>
  <si>
    <t>Rates</t>
  </si>
  <si>
    <t>Current Fringe Rates</t>
  </si>
  <si>
    <t>Clark Internal Account Codes and Positions
Faculty &amp; Staff Account Codes</t>
  </si>
  <si>
    <t>AY</t>
  </si>
  <si>
    <t xml:space="preserve">Faculty Full Time Academic Year 6011 </t>
  </si>
  <si>
    <t xml:space="preserve">Faculty Part Time 6012 </t>
  </si>
  <si>
    <t>= One CBO</t>
  </si>
  <si>
    <t>Su</t>
  </si>
  <si>
    <t>Summer</t>
  </si>
  <si>
    <t xml:space="preserve">Faculty Full Time Summer 6013 </t>
  </si>
  <si>
    <t xml:space="preserve">Faculty Addt’l Comp 6014 </t>
  </si>
  <si>
    <t xml:space="preserve">Faculty non TT Full Time 6015 </t>
  </si>
  <si>
    <t>-</t>
  </si>
  <si>
    <t>Faculty Admin Supplement 6016</t>
  </si>
  <si>
    <t xml:space="preserve">Research-Post Doc Full Time 6022 </t>
  </si>
  <si>
    <t>Research-Post Doc Part-Time 6027</t>
  </si>
  <si>
    <t>NE-Research Scientist Full Time 6048</t>
  </si>
  <si>
    <t>NE-Research Scientist Part Time 6049</t>
  </si>
  <si>
    <t>Admin Full Time 6021</t>
  </si>
  <si>
    <t xml:space="preserve">Admin Add’l Comp 6026 </t>
  </si>
  <si>
    <t>PhD Teaching Assistant-Union 6054</t>
  </si>
  <si>
    <t xml:space="preserve">PhD Research Assistant-Union 6055  </t>
  </si>
  <si>
    <t>Graduate Research Assistant - Union 6060</t>
  </si>
  <si>
    <t xml:space="preserve">Graduate Other Wages Non-Union 6056 </t>
  </si>
  <si>
    <t xml:space="preserve">Graduate Research Asst - Non-Union 6061 </t>
  </si>
  <si>
    <t xml:space="preserve">Undergraduate Non-Work Study 6053  </t>
  </si>
  <si>
    <t xml:space="preserve">Undergraduate Summer Researchers 6057 </t>
  </si>
  <si>
    <t xml:space="preserve">Admin Part Time 6019 </t>
  </si>
  <si>
    <t>Admin Part Time Temp 6023</t>
  </si>
  <si>
    <t xml:space="preserve">NE (hourly)-Staff Full Time 6031 </t>
  </si>
  <si>
    <t xml:space="preserve">NE (hourly)-Staff Part-Time 6037 </t>
  </si>
  <si>
    <t>MODIFIED TOTAL DIRECT COSTS (MDTC)</t>
  </si>
  <si>
    <t>Total Indirect Costs</t>
  </si>
  <si>
    <t>Tenure Promotions</t>
  </si>
  <si>
    <t>Amt</t>
  </si>
  <si>
    <t>Custom</t>
  </si>
  <si>
    <t>P</t>
  </si>
  <si>
    <t>Associate</t>
  </si>
  <si>
    <t>Full</t>
  </si>
  <si>
    <t>A</t>
  </si>
  <si>
    <t>F</t>
  </si>
  <si>
    <t>C</t>
  </si>
  <si>
    <t>n/a</t>
  </si>
  <si>
    <t>Custom Promotion/Raise</t>
  </si>
  <si>
    <t>Level</t>
  </si>
  <si>
    <t>FIRST STEP</t>
  </si>
  <si>
    <t>If you have subawards, enter the total budget for each year; the Modified Total Direct Costs section automatically calculates the Indirect Cost Rate based on Clark's approved, federally-negotiated agreement. If you are submitting to USDA, use the USDA Budget template.</t>
  </si>
  <si>
    <t>There are notes throughout the sheet (hover over any cell with a red triangle in top corner) to provide instructions and guidance on the budget information to be entered.</t>
  </si>
  <si>
    <r>
      <t xml:space="preserve">If the budget calls for non-union, or part-time PhD student work, masters-level, or undergraduate student workers, use the designated </t>
    </r>
    <r>
      <rPr>
        <b/>
        <sz val="12"/>
        <color theme="3" tint="9.9978637043366805E-2"/>
        <rFont val="Calibri"/>
        <family val="2"/>
      </rPr>
      <t>HOURLY section</t>
    </r>
    <r>
      <rPr>
        <sz val="12"/>
        <color theme="3" tint="9.9978637043366805E-2"/>
        <rFont val="Calibri"/>
        <family val="2"/>
      </rPr>
      <t>.</t>
    </r>
  </si>
  <si>
    <r>
      <t xml:space="preserve">There is </t>
    </r>
    <r>
      <rPr>
        <b/>
        <i/>
        <sz val="12"/>
        <color theme="3" tint="9.9978637043366805E-2"/>
        <rFont val="Calibri"/>
        <family val="2"/>
      </rPr>
      <t>NO Fringe Rate</t>
    </r>
    <r>
      <rPr>
        <sz val="12"/>
        <color theme="3" tint="9.9978637043366805E-2"/>
        <rFont val="Calibri"/>
        <family val="2"/>
      </rPr>
      <t xml:space="preserve"> applied to hourly student wages during the Academic Year (including HOURLY PhD student wages).  </t>
    </r>
  </si>
  <si>
    <r>
      <t xml:space="preserve">Utilize the </t>
    </r>
    <r>
      <rPr>
        <b/>
        <sz val="12"/>
        <color theme="3" tint="9.9978637043366805E-2"/>
        <rFont val="Calibri"/>
        <family val="2"/>
      </rPr>
      <t>Travel Calculator</t>
    </r>
    <r>
      <rPr>
        <sz val="12"/>
        <color theme="3" tint="9.9978637043366805E-2"/>
        <rFont val="Calibri"/>
        <family val="2"/>
      </rPr>
      <t xml:space="preserve"> to estimate domestic and international travel; this will help provide your Budget Narrative/Justification as well.</t>
    </r>
  </si>
  <si>
    <r>
      <t xml:space="preserve">To detail multiple Materials and Supplies, use the </t>
    </r>
    <r>
      <rPr>
        <b/>
        <sz val="12"/>
        <color theme="3" tint="9.9978637043366805E-2"/>
        <rFont val="Calibri"/>
        <family val="2"/>
      </rPr>
      <t>Materials-Supplies</t>
    </r>
    <r>
      <rPr>
        <sz val="12"/>
        <color theme="3" tint="9.9978637043366805E-2"/>
        <rFont val="Calibri"/>
        <family val="2"/>
      </rPr>
      <t xml:space="preserve"> Tab.</t>
    </r>
  </si>
  <si>
    <r>
      <t xml:space="preserve">The </t>
    </r>
    <r>
      <rPr>
        <b/>
        <sz val="12"/>
        <color theme="3" tint="9.9978637043366805E-2"/>
        <rFont val="Calibri"/>
        <family val="2"/>
      </rPr>
      <t>LISTS</t>
    </r>
    <r>
      <rPr>
        <sz val="12"/>
        <color theme="3" tint="9.9978637043366805E-2"/>
        <rFont val="Calibri"/>
        <family val="2"/>
      </rPr>
      <t xml:space="preserve"> tab contains information on fringe rates, Union stipend amounts, estimated increases, personnel positions.</t>
    </r>
  </si>
  <si>
    <r>
      <rPr>
        <b/>
        <sz val="12"/>
        <color theme="3" tint="9.9978637043366805E-2"/>
        <rFont val="Calibri"/>
        <family val="2"/>
      </rPr>
      <t>Full-time PhD Graduate Students (Union)</t>
    </r>
    <r>
      <rPr>
        <sz val="12"/>
        <color theme="3" tint="9.9978637043366805E-2"/>
        <rFont val="Calibri"/>
        <family val="2"/>
      </rPr>
      <t xml:space="preserve"> should be entered in the designated section</t>
    </r>
    <r>
      <rPr>
        <sz val="12"/>
        <color theme="4" tint="-0.499984740745262"/>
        <rFont val="Calibri"/>
        <family val="2"/>
      </rPr>
      <t xml:space="preserve"> </t>
    </r>
    <r>
      <rPr>
        <b/>
        <sz val="12"/>
        <color rgb="FF00B050"/>
        <rFont val="Calibri"/>
        <family val="2"/>
      </rPr>
      <t>(green)</t>
    </r>
    <r>
      <rPr>
        <sz val="12"/>
        <color theme="3" tint="9.9978637043366805E-2"/>
        <rFont val="Calibri"/>
        <family val="2"/>
      </rPr>
      <t xml:space="preserve">. This section also accommodates monthly summer stipends for PhD students.* 
   </t>
    </r>
    <r>
      <rPr>
        <i/>
        <sz val="12"/>
        <color theme="3" tint="9.9978637043366805E-2"/>
        <rFont val="Calibri"/>
        <family val="2"/>
      </rPr>
      <t>* If paying a summer stipend, the # of hours worked should equate to the approved hourly rate in effect, i.e., $stipendtotal / $hourlyrate = #hours; The alternative option is to pay an hourly rate for # hours per week; enter this in the HOURLY section.</t>
    </r>
  </si>
  <si>
    <r>
      <rPr>
        <b/>
        <sz val="12"/>
        <color theme="3" tint="9.9978637043366805E-2"/>
        <rFont val="Calibri"/>
        <family val="2"/>
      </rPr>
      <t>Color-shaded cells</t>
    </r>
    <r>
      <rPr>
        <sz val="12"/>
        <color theme="3" tint="9.9978637043366805E-2"/>
        <rFont val="Calibri"/>
        <family val="2"/>
      </rPr>
      <t xml:space="preserve"> are not protected; use these to enter specific budget information, e.g., number of months, number of hours, number of weeks, material costs, etc. </t>
    </r>
  </si>
  <si>
    <r>
      <rPr>
        <b/>
        <sz val="12"/>
        <color theme="3" tint="9.9978637043366805E-2"/>
        <rFont val="Calibri"/>
        <family val="2"/>
      </rPr>
      <t>Non-shaded cells</t>
    </r>
    <r>
      <rPr>
        <sz val="12"/>
        <color theme="3" tint="9.9978637043366805E-2"/>
        <rFont val="Calibri"/>
        <family val="2"/>
      </rPr>
      <t xml:space="preserve"> (white) have formulas and are protected from changes; costs are automatically calculated for totals. </t>
    </r>
  </si>
  <si>
    <r>
      <t xml:space="preserve">Utilize the </t>
    </r>
    <r>
      <rPr>
        <b/>
        <sz val="12"/>
        <color theme="3" tint="9.9978637043366805E-2"/>
        <rFont val="Calibri"/>
        <family val="2"/>
      </rPr>
      <t>DropDown</t>
    </r>
    <r>
      <rPr>
        <sz val="12"/>
        <color theme="3" tint="9.9978637043366805E-2"/>
        <rFont val="Calibri"/>
        <family val="2"/>
      </rPr>
      <t xml:space="preserve"> lists to select options wherever provided.</t>
    </r>
  </si>
  <si>
    <r>
      <rPr>
        <b/>
        <u/>
        <sz val="12"/>
        <color theme="3" tint="9.9978637043366805E-2"/>
        <rFont val="Calibri"/>
        <family val="2"/>
      </rPr>
      <t>SALARIES AND FRINGE</t>
    </r>
    <r>
      <rPr>
        <b/>
        <sz val="12"/>
        <color theme="3" tint="9.9978637043366805E-2"/>
        <rFont val="Calibri"/>
        <family val="2"/>
      </rPr>
      <t xml:space="preserve">:
Each Personnel Classification is color-coded: 9-month Faculty </t>
    </r>
    <r>
      <rPr>
        <b/>
        <sz val="12"/>
        <color theme="3" tint="0.249977111117893"/>
        <rFont val="Calibri"/>
        <family val="2"/>
      </rPr>
      <t>(blue)</t>
    </r>
    <r>
      <rPr>
        <b/>
        <sz val="12"/>
        <color theme="3" tint="9.9978637043366805E-2"/>
        <rFont val="Calibri"/>
        <family val="2"/>
      </rPr>
      <t>, 12-month Administrative staff, Research Scientists, and Post-doctoral Researchers</t>
    </r>
    <r>
      <rPr>
        <b/>
        <sz val="12"/>
        <color theme="4" tint="-0.499984740745262"/>
        <rFont val="Calibri"/>
        <family val="2"/>
      </rPr>
      <t xml:space="preserve"> </t>
    </r>
    <r>
      <rPr>
        <b/>
        <sz val="12"/>
        <color theme="5" tint="0.39997558519241921"/>
        <rFont val="Calibri"/>
        <family val="2"/>
      </rPr>
      <t>(orange)</t>
    </r>
    <r>
      <rPr>
        <b/>
        <sz val="12"/>
        <rFont val="Calibri"/>
        <family val="2"/>
      </rPr>
      <t>,</t>
    </r>
    <r>
      <rPr>
        <b/>
        <sz val="12"/>
        <color theme="3" tint="9.9978637043366805E-2"/>
        <rFont val="Calibri"/>
        <family val="2"/>
      </rPr>
      <t xml:space="preserve"> PhD (Union) Students</t>
    </r>
    <r>
      <rPr>
        <b/>
        <sz val="12"/>
        <rFont val="Calibri"/>
        <family val="2"/>
      </rPr>
      <t xml:space="preserve"> (</t>
    </r>
    <r>
      <rPr>
        <b/>
        <sz val="12"/>
        <color theme="6" tint="0.39997558519241921"/>
        <rFont val="Calibri"/>
        <family val="2"/>
      </rPr>
      <t>green</t>
    </r>
    <r>
      <rPr>
        <b/>
        <sz val="12"/>
        <rFont val="Calibri"/>
        <family val="2"/>
      </rPr>
      <t>)</t>
    </r>
    <r>
      <rPr>
        <b/>
        <sz val="12"/>
        <color theme="3" tint="9.9978637043366805E-2"/>
        <rFont val="Calibri"/>
        <family val="2"/>
      </rPr>
      <t xml:space="preserve">, Masters students </t>
    </r>
    <r>
      <rPr>
        <b/>
        <sz val="12"/>
        <rFont val="Calibri"/>
        <family val="2"/>
      </rPr>
      <t>(</t>
    </r>
    <r>
      <rPr>
        <b/>
        <sz val="12"/>
        <color rgb="FFFF6699"/>
        <rFont val="Calibri"/>
        <family val="2"/>
      </rPr>
      <t>red</t>
    </r>
    <r>
      <rPr>
        <b/>
        <sz val="12"/>
        <color theme="4" tint="-0.499984740745262"/>
        <rFont val="Calibri"/>
        <family val="2"/>
      </rPr>
      <t>)</t>
    </r>
    <r>
      <rPr>
        <b/>
        <sz val="12"/>
        <color theme="3" tint="9.9978637043366805E-2"/>
        <rFont val="Calibri"/>
        <family val="2"/>
      </rPr>
      <t>, undergraduate students</t>
    </r>
    <r>
      <rPr>
        <b/>
        <sz val="12"/>
        <color theme="4" tint="-0.499984740745262"/>
        <rFont val="Calibri"/>
        <family val="2"/>
      </rPr>
      <t xml:space="preserve"> (</t>
    </r>
    <r>
      <rPr>
        <b/>
        <sz val="12"/>
        <color rgb="FFCC9900"/>
        <rFont val="Calibri"/>
        <family val="2"/>
      </rPr>
      <t>yellow</t>
    </r>
    <r>
      <rPr>
        <b/>
        <sz val="12"/>
        <color theme="4" tint="-0.499984740745262"/>
        <rFont val="Calibri"/>
        <family val="2"/>
      </rPr>
      <t>)</t>
    </r>
    <r>
      <rPr>
        <b/>
        <sz val="12"/>
        <color theme="3" tint="9.9978637043366805E-2"/>
        <rFont val="Calibri"/>
        <family val="2"/>
      </rPr>
      <t>, and hourly admirative staff</t>
    </r>
    <r>
      <rPr>
        <b/>
        <sz val="12"/>
        <color theme="4" tint="-0.499984740745262"/>
        <rFont val="Calibri"/>
        <family val="2"/>
      </rPr>
      <t xml:space="preserve"> (</t>
    </r>
    <r>
      <rPr>
        <b/>
        <sz val="12"/>
        <color theme="5" tint="0.39997558519241921"/>
        <rFont val="Calibri"/>
        <family val="2"/>
      </rPr>
      <t>orange</t>
    </r>
    <r>
      <rPr>
        <b/>
        <sz val="12"/>
        <color theme="4" tint="-0.499984740745262"/>
        <rFont val="Calibri"/>
        <family val="2"/>
      </rPr>
      <t>)</t>
    </r>
  </si>
  <si>
    <t>ENTER FUNDING CAP (if applicable)</t>
  </si>
  <si>
    <r>
      <rPr>
        <b/>
        <sz val="12"/>
        <color theme="3" tint="9.9978637043366805E-2"/>
        <rFont val="Calibri"/>
        <family val="2"/>
      </rPr>
      <t>START</t>
    </r>
    <r>
      <rPr>
        <sz val="12"/>
        <color theme="3" tint="9.9978637043366805E-2"/>
        <rFont val="Calibri"/>
        <family val="2"/>
      </rPr>
      <t xml:space="preserve"> with entering Current AY salaries in the Salary Projections section at the bottom of the sheet </t>
    </r>
    <r>
      <rPr>
        <b/>
        <i/>
        <sz val="12"/>
        <color theme="3" tint="9.9978637043366805E-2"/>
        <rFont val="Calibri"/>
        <family val="2"/>
      </rPr>
      <t>(ROWS 113-128</t>
    </r>
    <r>
      <rPr>
        <sz val="12"/>
        <color theme="3" tint="9.9978637043366805E-2"/>
        <rFont val="Calibri"/>
        <family val="2"/>
      </rPr>
      <t xml:space="preserve">); embedded formulas calculate the annualized salaries for FTE level of effort that shows in the Personnel sections.
</t>
    </r>
    <r>
      <rPr>
        <b/>
        <sz val="12"/>
        <color theme="3" tint="9.9978637043366805E-2"/>
        <rFont val="Calibri"/>
        <family val="2"/>
      </rPr>
      <t xml:space="preserve">COLA - </t>
    </r>
    <r>
      <rPr>
        <sz val="12"/>
        <color theme="3" tint="9.9978637043366805E-2"/>
        <rFont val="Calibri"/>
        <family val="2"/>
      </rPr>
      <t>Select the projected cost of living adjustment (COLA) for each year (</t>
    </r>
    <r>
      <rPr>
        <b/>
        <i/>
        <sz val="12"/>
        <color theme="3" tint="9.9978637043366805E-2"/>
        <rFont val="Calibri"/>
        <family val="2"/>
      </rPr>
      <t>ROW 128</t>
    </r>
    <r>
      <rPr>
        <sz val="12"/>
        <color theme="3" tint="9.9978637043366805E-2"/>
        <rFont val="Calibri"/>
        <family val="2"/>
      </rPr>
      <t xml:space="preserve">) from the DropDown options for each year of the project; the COLA begins in Year 1, therefore, if there is a "known" increase (e.g., FY25 was 0%), use the known rate increase for Year One.
</t>
    </r>
    <r>
      <rPr>
        <b/>
        <sz val="12"/>
        <color theme="3" tint="9.9978637043366805E-2"/>
        <rFont val="Calibri"/>
        <family val="2"/>
      </rPr>
      <t>PROMOTION</t>
    </r>
    <r>
      <rPr>
        <sz val="12"/>
        <color theme="3" tint="9.9978637043366805E-2"/>
        <rFont val="Calibri"/>
        <family val="2"/>
      </rPr>
      <t xml:space="preserve"> - If a tenure promotion is anticipated during the project period, select the type from the dropdown list (A-Associate, F- Full, C-Custom) in the appropriate Year (</t>
    </r>
    <r>
      <rPr>
        <b/>
        <i/>
        <sz val="12"/>
        <color theme="3" tint="9.9978637043366805E-2"/>
        <rFont val="Calibri"/>
        <family val="2"/>
      </rPr>
      <t>ROW 113</t>
    </r>
    <r>
      <rPr>
        <b/>
        <sz val="12"/>
        <color theme="3" tint="9.9978637043366805E-2"/>
        <rFont val="Calibri"/>
        <family val="2"/>
      </rPr>
      <t xml:space="preserve"> </t>
    </r>
    <r>
      <rPr>
        <b/>
        <sz val="12"/>
        <color rgb="FFC00000"/>
        <rFont val="Calibri"/>
        <family val="2"/>
      </rPr>
      <t>P</t>
    </r>
    <r>
      <rPr>
        <sz val="12"/>
        <color theme="4" tint="-0.499984740745262"/>
        <rFont val="Calibri"/>
        <family val="2"/>
      </rPr>
      <t>). Leave blank otherwise.</t>
    </r>
  </si>
  <si>
    <t>IMPORTANT</t>
  </si>
  <si>
    <r>
      <t xml:space="preserve">If you do not need all the sections of the Template (i.e., you are not using Graduate Students, or you have only a 3-year budget, you can HIDE/UNHIDE Rows and Columns to make it easier to read. 
HOWEVER, </t>
    </r>
    <r>
      <rPr>
        <b/>
        <i/>
        <u/>
        <sz val="12"/>
        <color theme="3" tint="9.9978637043366805E-2"/>
        <rFont val="Calibri"/>
        <family val="2"/>
      </rPr>
      <t>do not DELETE/ADD any Rows or Columns</t>
    </r>
    <r>
      <rPr>
        <sz val="12"/>
        <color theme="3" tint="9.9978637043366805E-2"/>
        <rFont val="Calibri"/>
        <family val="2"/>
      </rPr>
      <t xml:space="preserve"> to avoid removing the embedded formulas. </t>
    </r>
  </si>
  <si>
    <t>COL Increase</t>
  </si>
  <si>
    <t>Stipend</t>
  </si>
  <si>
    <t>One Semester</t>
  </si>
  <si>
    <t>Hourly Rate</t>
  </si>
  <si>
    <t>Base Year</t>
  </si>
  <si>
    <t>GRADUATE STUDENT UNION RATES</t>
  </si>
  <si>
    <t>OFFICE OF SPONSORED PROGRAMS AND RESEARCH
Version 6 (August 29, 2024)</t>
  </si>
  <si>
    <r>
      <rPr>
        <b/>
        <sz val="14"/>
        <color theme="3" tint="9.9978637043366805E-2"/>
        <rFont val="Calibri"/>
        <family val="2"/>
      </rPr>
      <t xml:space="preserve">This Budget Proposal Template is designed to: </t>
    </r>
    <r>
      <rPr>
        <sz val="14"/>
        <color theme="3" tint="9.9978637043366805E-2"/>
        <rFont val="Calibri"/>
        <family val="2"/>
      </rPr>
      <t xml:space="preserve">
</t>
    </r>
    <r>
      <rPr>
        <sz val="12"/>
        <color theme="3" tint="9.9978637043366805E-2"/>
        <rFont val="Calibri"/>
        <family val="2"/>
      </rPr>
      <t xml:space="preserve">• help faculty and staff prepare accurate and specific grant/contract budgets and budget justifications;
• assist OSPR in the review of proposed budgets for all institutional considerations, including appropriate salary and fringe benefits, equipment costs, subawards, materials and supplies, indirect cost rates, and more;
• if the proposal is awarded, the budget template provides the basis for setting up the internal budget within the University and helps the PI/staff manage the budget throughout the project period.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</si>
</sst>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0.0"/>
    <numFmt numFmtId="168" formatCode="_(* #,##0_);_(* \(#,##0\);_(* &quot;-&quot;??_);_(@_)"/>
    <numFmt numFmtId="169" formatCode="0.000"/>
  </numFmts>
  <fonts count="71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3"/>
      <name val="Arial"/>
      <family val="2"/>
    </font>
    <font>
      <i/>
      <sz val="11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1"/>
      <color theme="0"/>
      <name val="Aptos Narrow"/>
      <family val="2"/>
      <scheme val="minor"/>
    </font>
    <font>
      <u/>
      <sz val="10"/>
      <color theme="10"/>
      <name val="Arial"/>
      <family val="2"/>
    </font>
    <font>
      <b/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9"/>
      <name val="Arial"/>
      <family val="2"/>
    </font>
    <font>
      <b/>
      <sz val="10"/>
      <color theme="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b/>
      <i/>
      <sz val="10"/>
      <color theme="4"/>
      <name val="Arial"/>
      <family val="2"/>
    </font>
    <font>
      <b/>
      <sz val="11"/>
      <color indexed="8"/>
      <name val="Arial"/>
      <family val="2"/>
    </font>
    <font>
      <b/>
      <sz val="10"/>
      <color theme="3" tint="0.249977111117893"/>
      <name val="Arial"/>
      <family val="2"/>
    </font>
    <font>
      <sz val="10"/>
      <name val="Arial"/>
      <family val="2"/>
    </font>
    <font>
      <b/>
      <i/>
      <sz val="12"/>
      <color theme="0"/>
      <name val="Calibri"/>
      <family val="2"/>
    </font>
    <font>
      <sz val="10"/>
      <name val="Calibri"/>
      <family val="2"/>
    </font>
    <font>
      <b/>
      <sz val="14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sz val="12"/>
      <color theme="1"/>
      <name val="Calibri"/>
      <family val="2"/>
    </font>
    <font>
      <b/>
      <sz val="12"/>
      <color theme="3" tint="0.249977111117893"/>
      <name val="Calibri"/>
      <family val="2"/>
    </font>
    <font>
      <b/>
      <sz val="12"/>
      <color theme="5" tint="0.39997558519241921"/>
      <name val="Calibri"/>
      <family val="2"/>
    </font>
    <font>
      <b/>
      <sz val="12"/>
      <name val="Calibri"/>
      <family val="2"/>
    </font>
    <font>
      <b/>
      <sz val="12"/>
      <color theme="6" tint="0.39997558519241921"/>
      <name val="Calibri"/>
      <family val="2"/>
    </font>
    <font>
      <b/>
      <sz val="12"/>
      <color rgb="FFFF6699"/>
      <name val="Calibri"/>
      <family val="2"/>
    </font>
    <font>
      <b/>
      <sz val="18"/>
      <name val="Arial"/>
      <family val="2"/>
    </font>
    <font>
      <b/>
      <sz val="12"/>
      <color rgb="FFCC9900"/>
      <name val="Calibri"/>
      <family val="2"/>
    </font>
    <font>
      <i/>
      <sz val="11"/>
      <color rgb="FF444444"/>
      <name val="Aptos Narrow"/>
      <charset val="1"/>
    </font>
    <font>
      <b/>
      <sz val="12"/>
      <color rgb="FFC00000"/>
      <name val="Arial"/>
      <family val="2"/>
    </font>
    <font>
      <b/>
      <sz val="12"/>
      <color rgb="FF00B05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theme="3" tint="9.9978637043366805E-2"/>
      <name val="Calibri"/>
      <family val="2"/>
    </font>
    <font>
      <b/>
      <sz val="12"/>
      <color theme="3" tint="9.9978637043366805E-2"/>
      <name val="Calibri"/>
      <family val="2"/>
    </font>
    <font>
      <b/>
      <i/>
      <sz val="12"/>
      <color theme="3" tint="9.9978637043366805E-2"/>
      <name val="Calibri"/>
      <family val="2"/>
    </font>
    <font>
      <b/>
      <i/>
      <u/>
      <sz val="12"/>
      <color theme="3" tint="9.9978637043366805E-2"/>
      <name val="Calibri"/>
      <family val="2"/>
    </font>
    <font>
      <i/>
      <sz val="12"/>
      <color theme="3" tint="9.9978637043366805E-2"/>
      <name val="Calibri"/>
      <family val="2"/>
    </font>
    <font>
      <b/>
      <sz val="14"/>
      <color theme="3" tint="9.9978637043366805E-2"/>
      <name val="Calibri"/>
      <family val="2"/>
    </font>
    <font>
      <sz val="14"/>
      <color theme="3" tint="9.9978637043366805E-2"/>
      <name val="Calibri"/>
      <family val="2"/>
    </font>
    <font>
      <b/>
      <u/>
      <sz val="12"/>
      <color theme="3" tint="9.9978637043366805E-2"/>
      <name val="Calibri"/>
      <family val="2"/>
    </font>
    <font>
      <i/>
      <sz val="10"/>
      <color rgb="FFC00000"/>
      <name val="Arial"/>
      <family val="2"/>
    </font>
    <font>
      <b/>
      <i/>
      <sz val="10"/>
      <color theme="1" tint="0.499984740745262"/>
      <name val="Arial"/>
      <family val="2"/>
    </font>
    <font>
      <b/>
      <sz val="10"/>
      <color theme="0"/>
      <name val="Arial"/>
      <family val="2"/>
    </font>
    <font>
      <b/>
      <i/>
      <sz val="9"/>
      <color theme="3" tint="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769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0" xfId="0" applyFont="1"/>
    <xf numFmtId="0" fontId="3" fillId="2" borderId="4" xfId="0" applyFont="1" applyFill="1" applyBorder="1" applyAlignment="1">
      <alignment shrinkToFit="1"/>
    </xf>
    <xf numFmtId="0" fontId="7" fillId="2" borderId="4" xfId="0" applyFont="1" applyFill="1" applyBorder="1"/>
    <xf numFmtId="2" fontId="4" fillId="0" borderId="0" xfId="0" applyNumberFormat="1" applyFont="1"/>
    <xf numFmtId="3" fontId="3" fillId="0" borderId="33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26" xfId="0" applyFont="1" applyBorder="1" applyAlignment="1">
      <alignment horizontal="left" indent="1"/>
    </xf>
    <xf numFmtId="0" fontId="3" fillId="2" borderId="2" xfId="0" applyFont="1" applyFill="1" applyBorder="1"/>
    <xf numFmtId="0" fontId="11" fillId="0" borderId="15" xfId="0" applyFont="1" applyBorder="1" applyAlignment="1">
      <alignment horizontal="center" wrapText="1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/>
    <xf numFmtId="165" fontId="3" fillId="0" borderId="0" xfId="0" applyNumberFormat="1" applyFont="1" applyAlignment="1">
      <alignment horizontal="left"/>
    </xf>
    <xf numFmtId="165" fontId="3" fillId="0" borderId="23" xfId="0" applyNumberFormat="1" applyFont="1" applyBorder="1"/>
    <xf numFmtId="165" fontId="3" fillId="0" borderId="31" xfId="0" applyNumberFormat="1" applyFont="1" applyBorder="1"/>
    <xf numFmtId="165" fontId="4" fillId="0" borderId="0" xfId="0" applyNumberFormat="1" applyFont="1"/>
    <xf numFmtId="9" fontId="0" fillId="0" borderId="0" xfId="2" applyFont="1"/>
    <xf numFmtId="0" fontId="3" fillId="0" borderId="0" xfId="0" applyFont="1" applyAlignment="1">
      <alignment horizontal="center"/>
    </xf>
    <xf numFmtId="9" fontId="3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65" fontId="3" fillId="0" borderId="22" xfId="0" applyNumberFormat="1" applyFont="1" applyBorder="1" applyAlignment="1">
      <alignment horizontal="right"/>
    </xf>
    <xf numFmtId="165" fontId="3" fillId="6" borderId="38" xfId="0" applyNumberFormat="1" applyFont="1" applyFill="1" applyBorder="1"/>
    <xf numFmtId="2" fontId="3" fillId="6" borderId="40" xfId="0" applyNumberFormat="1" applyFont="1" applyFill="1" applyBorder="1"/>
    <xf numFmtId="2" fontId="3" fillId="6" borderId="37" xfId="0" applyNumberFormat="1" applyFont="1" applyFill="1" applyBorder="1"/>
    <xf numFmtId="2" fontId="3" fillId="6" borderId="36" xfId="0" applyNumberFormat="1" applyFont="1" applyFill="1" applyBorder="1"/>
    <xf numFmtId="0" fontId="8" fillId="2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9" fontId="5" fillId="0" borderId="27" xfId="2" applyFont="1" applyBorder="1" applyAlignment="1">
      <alignment horizontal="center"/>
    </xf>
    <xf numFmtId="2" fontId="5" fillId="0" borderId="4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5" fillId="0" borderId="16" xfId="2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14" fillId="0" borderId="0" xfId="2" applyNumberFormat="1" applyFont="1" applyAlignment="1">
      <alignment horizontal="center" wrapText="1"/>
    </xf>
    <xf numFmtId="0" fontId="3" fillId="0" borderId="6" xfId="0" applyFont="1" applyBorder="1" applyAlignment="1">
      <alignment horizontal="right"/>
    </xf>
    <xf numFmtId="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3" fillId="0" borderId="40" xfId="0" applyNumberFormat="1" applyFont="1" applyBorder="1"/>
    <xf numFmtId="0" fontId="8" fillId="0" borderId="0" xfId="0" applyFont="1"/>
    <xf numFmtId="0" fontId="3" fillId="2" borderId="18" xfId="0" applyFont="1" applyFill="1" applyBorder="1"/>
    <xf numFmtId="0" fontId="3" fillId="2" borderId="54" xfId="0" applyFont="1" applyFill="1" applyBorder="1"/>
    <xf numFmtId="9" fontId="8" fillId="2" borderId="20" xfId="2" applyFont="1" applyFill="1" applyBorder="1" applyAlignment="1">
      <alignment horizontal="center"/>
    </xf>
    <xf numFmtId="14" fontId="0" fillId="2" borderId="0" xfId="0" applyNumberFormat="1" applyFill="1"/>
    <xf numFmtId="14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4" fontId="2" fillId="2" borderId="0" xfId="0" applyNumberFormat="1" applyFont="1" applyFill="1"/>
    <xf numFmtId="0" fontId="17" fillId="2" borderId="0" xfId="0" applyFont="1" applyFill="1"/>
    <xf numFmtId="0" fontId="3" fillId="2" borderId="45" xfId="0" applyFont="1" applyFill="1" applyBorder="1" applyAlignment="1">
      <alignment horizontal="center"/>
    </xf>
    <xf numFmtId="0" fontId="8" fillId="2" borderId="2" xfId="0" applyFont="1" applyFill="1" applyBorder="1"/>
    <xf numFmtId="14" fontId="5" fillId="2" borderId="45" xfId="0" applyNumberFormat="1" applyFont="1" applyFill="1" applyBorder="1" applyAlignment="1">
      <alignment horizontal="center"/>
    </xf>
    <xf numFmtId="14" fontId="8" fillId="2" borderId="45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2" fontId="18" fillId="6" borderId="12" xfId="0" applyNumberFormat="1" applyFont="1" applyFill="1" applyBorder="1" applyAlignment="1">
      <alignment horizontal="center"/>
    </xf>
    <xf numFmtId="0" fontId="6" fillId="0" borderId="0" xfId="0" applyFont="1"/>
    <xf numFmtId="0" fontId="3" fillId="2" borderId="18" xfId="0" applyFont="1" applyFill="1" applyBorder="1" applyAlignment="1">
      <alignment horizontal="left" indent="2"/>
    </xf>
    <xf numFmtId="0" fontId="2" fillId="0" borderId="18" xfId="0" applyFont="1" applyBorder="1" applyAlignment="1">
      <alignment horizontal="left" indent="1"/>
    </xf>
    <xf numFmtId="0" fontId="3" fillId="2" borderId="37" xfId="0" applyFont="1" applyFill="1" applyBorder="1" applyAlignment="1">
      <alignment horizontal="center"/>
    </xf>
    <xf numFmtId="0" fontId="2" fillId="7" borderId="52" xfId="0" applyFont="1" applyFill="1" applyBorder="1"/>
    <xf numFmtId="0" fontId="2" fillId="8" borderId="52" xfId="0" applyFont="1" applyFill="1" applyBorder="1"/>
    <xf numFmtId="0" fontId="2" fillId="9" borderId="52" xfId="0" applyFont="1" applyFill="1" applyBorder="1"/>
    <xf numFmtId="0" fontId="3" fillId="2" borderId="0" xfId="0" applyFont="1" applyFill="1" applyAlignment="1">
      <alignment shrinkToFit="1"/>
    </xf>
    <xf numFmtId="0" fontId="7" fillId="2" borderId="0" xfId="0" applyFont="1" applyFill="1"/>
    <xf numFmtId="0" fontId="3" fillId="2" borderId="45" xfId="0" applyFont="1" applyFill="1" applyBorder="1"/>
    <xf numFmtId="0" fontId="3" fillId="2" borderId="45" xfId="0" applyFont="1" applyFill="1" applyBorder="1" applyAlignment="1">
      <alignment horizontal="left" indent="2"/>
    </xf>
    <xf numFmtId="0" fontId="2" fillId="0" borderId="45" xfId="0" applyFont="1" applyBorder="1" applyAlignment="1">
      <alignment horizontal="left" indent="1"/>
    </xf>
    <xf numFmtId="0" fontId="2" fillId="0" borderId="43" xfId="0" applyFont="1" applyBorder="1" applyAlignment="1">
      <alignment horizontal="left" indent="1"/>
    </xf>
    <xf numFmtId="165" fontId="3" fillId="0" borderId="57" xfId="0" applyNumberFormat="1" applyFont="1" applyBorder="1" applyAlignment="1">
      <alignment horizontal="right"/>
    </xf>
    <xf numFmtId="0" fontId="3" fillId="0" borderId="60" xfId="0" applyFont="1" applyBorder="1"/>
    <xf numFmtId="0" fontId="2" fillId="5" borderId="53" xfId="0" applyFont="1" applyFill="1" applyBorder="1"/>
    <xf numFmtId="0" fontId="2" fillId="7" borderId="45" xfId="0" applyFont="1" applyFill="1" applyBorder="1"/>
    <xf numFmtId="0" fontId="2" fillId="9" borderId="45" xfId="0" applyFont="1" applyFill="1" applyBorder="1"/>
    <xf numFmtId="0" fontId="2" fillId="8" borderId="45" xfId="0" applyFont="1" applyFill="1" applyBorder="1"/>
    <xf numFmtId="0" fontId="3" fillId="0" borderId="7" xfId="0" applyFont="1" applyBorder="1" applyAlignment="1">
      <alignment horizontal="right"/>
    </xf>
    <xf numFmtId="0" fontId="3" fillId="2" borderId="54" xfId="0" applyFont="1" applyFill="1" applyBorder="1" applyAlignment="1">
      <alignment horizontal="center" wrapText="1"/>
    </xf>
    <xf numFmtId="0" fontId="2" fillId="5" borderId="61" xfId="0" applyFont="1" applyFill="1" applyBorder="1"/>
    <xf numFmtId="0" fontId="3" fillId="0" borderId="46" xfId="0" applyFont="1" applyBorder="1"/>
    <xf numFmtId="164" fontId="0" fillId="0" borderId="0" xfId="2" applyNumberFormat="1" applyFont="1"/>
    <xf numFmtId="164" fontId="21" fillId="0" borderId="0" xfId="2" applyNumberFormat="1" applyFont="1" applyAlignment="1">
      <alignment vertical="center"/>
    </xf>
    <xf numFmtId="0" fontId="1" fillId="0" borderId="0" xfId="4"/>
    <xf numFmtId="0" fontId="24" fillId="2" borderId="16" xfId="4" applyFont="1" applyFill="1" applyBorder="1" applyAlignment="1" applyProtection="1">
      <alignment horizontal="center" wrapText="1"/>
      <protection locked="0"/>
    </xf>
    <xf numFmtId="0" fontId="24" fillId="2" borderId="16" xfId="4" applyFont="1" applyFill="1" applyBorder="1" applyAlignment="1">
      <alignment horizontal="center" wrapText="1"/>
    </xf>
    <xf numFmtId="0" fontId="24" fillId="2" borderId="43" xfId="4" applyFont="1" applyFill="1" applyBorder="1" applyAlignment="1" applyProtection="1">
      <alignment horizontal="center" wrapText="1"/>
      <protection locked="0"/>
    </xf>
    <xf numFmtId="0" fontId="25" fillId="0" borderId="0" xfId="4" applyFont="1"/>
    <xf numFmtId="0" fontId="0" fillId="0" borderId="16" xfId="4" applyFont="1" applyBorder="1" applyAlignment="1" applyProtection="1">
      <alignment wrapText="1"/>
      <protection locked="0"/>
    </xf>
    <xf numFmtId="0" fontId="0" fillId="0" borderId="16" xfId="4" applyFont="1" applyBorder="1" applyProtection="1">
      <protection locked="0"/>
    </xf>
    <xf numFmtId="0" fontId="1" fillId="11" borderId="16" xfId="4" applyFill="1" applyBorder="1" applyAlignment="1" applyProtection="1">
      <alignment horizontal="center"/>
      <protection locked="0"/>
    </xf>
    <xf numFmtId="165" fontId="0" fillId="0" borderId="16" xfId="5" applyNumberFormat="1" applyFont="1" applyBorder="1" applyAlignment="1" applyProtection="1">
      <alignment horizontal="center"/>
      <protection locked="0"/>
    </xf>
    <xf numFmtId="0" fontId="0" fillId="11" borderId="16" xfId="5" applyNumberFormat="1" applyFont="1" applyFill="1" applyBorder="1" applyAlignment="1" applyProtection="1">
      <alignment horizontal="center"/>
    </xf>
    <xf numFmtId="165" fontId="0" fillId="12" borderId="16" xfId="5" applyNumberFormat="1" applyFont="1" applyFill="1" applyBorder="1" applyAlignment="1">
      <alignment horizontal="center"/>
    </xf>
    <xf numFmtId="0" fontId="1" fillId="11" borderId="36" xfId="4" applyFill="1" applyBorder="1" applyAlignment="1" applyProtection="1">
      <alignment horizontal="center"/>
      <protection locked="0"/>
    </xf>
    <xf numFmtId="165" fontId="1" fillId="12" borderId="16" xfId="4" applyNumberFormat="1" applyFill="1" applyBorder="1" applyAlignment="1">
      <alignment horizontal="center"/>
    </xf>
    <xf numFmtId="0" fontId="1" fillId="7" borderId="16" xfId="4" applyFill="1" applyBorder="1" applyAlignment="1" applyProtection="1">
      <alignment horizontal="center"/>
      <protection locked="0"/>
    </xf>
    <xf numFmtId="0" fontId="0" fillId="7" borderId="16" xfId="5" applyNumberFormat="1" applyFont="1" applyFill="1" applyBorder="1" applyAlignment="1" applyProtection="1">
      <alignment horizontal="center"/>
    </xf>
    <xf numFmtId="0" fontId="1" fillId="7" borderId="36" xfId="4" applyFill="1" applyBorder="1" applyAlignment="1" applyProtection="1">
      <alignment horizontal="center"/>
      <protection locked="0"/>
    </xf>
    <xf numFmtId="0" fontId="1" fillId="2" borderId="0" xfId="4" applyFill="1" applyAlignment="1">
      <alignment wrapText="1"/>
    </xf>
    <xf numFmtId="0" fontId="1" fillId="2" borderId="0" xfId="4" applyFill="1"/>
    <xf numFmtId="0" fontId="1" fillId="2" borderId="0" xfId="4" applyFill="1" applyAlignment="1">
      <alignment horizontal="center"/>
    </xf>
    <xf numFmtId="165" fontId="1" fillId="0" borderId="11" xfId="4" applyNumberFormat="1" applyBorder="1" applyAlignment="1">
      <alignment horizontal="center"/>
    </xf>
    <xf numFmtId="0" fontId="1" fillId="0" borderId="0" xfId="4" applyAlignment="1">
      <alignment wrapText="1"/>
    </xf>
    <xf numFmtId="0" fontId="1" fillId="0" borderId="0" xfId="4" applyAlignment="1">
      <alignment horizontal="center"/>
    </xf>
    <xf numFmtId="0" fontId="3" fillId="0" borderId="0" xfId="0" applyFont="1"/>
    <xf numFmtId="2" fontId="18" fillId="6" borderId="6" xfId="0" applyNumberFormat="1" applyFont="1" applyFill="1" applyBorder="1"/>
    <xf numFmtId="0" fontId="18" fillId="3" borderId="1" xfId="0" applyFont="1" applyFill="1" applyBorder="1"/>
    <xf numFmtId="2" fontId="18" fillId="6" borderId="2" xfId="0" applyNumberFormat="1" applyFont="1" applyFill="1" applyBorder="1"/>
    <xf numFmtId="0" fontId="18" fillId="3" borderId="2" xfId="0" applyFont="1" applyFill="1" applyBorder="1"/>
    <xf numFmtId="2" fontId="18" fillId="3" borderId="2" xfId="0" applyNumberFormat="1" applyFont="1" applyFill="1" applyBorder="1"/>
    <xf numFmtId="2" fontId="17" fillId="3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/>
    <xf numFmtId="0" fontId="18" fillId="3" borderId="6" xfId="0" applyFont="1" applyFill="1" applyBorder="1"/>
    <xf numFmtId="3" fontId="26" fillId="0" borderId="39" xfId="0" applyNumberFormat="1" applyFont="1" applyBorder="1"/>
    <xf numFmtId="3" fontId="26" fillId="0" borderId="15" xfId="0" applyNumberFormat="1" applyFont="1" applyBorder="1"/>
    <xf numFmtId="2" fontId="26" fillId="6" borderId="39" xfId="0" applyNumberFormat="1" applyFont="1" applyFill="1" applyBorder="1"/>
    <xf numFmtId="3" fontId="26" fillId="0" borderId="37" xfId="0" applyNumberFormat="1" applyFont="1" applyBorder="1"/>
    <xf numFmtId="3" fontId="26" fillId="0" borderId="20" xfId="0" applyNumberFormat="1" applyFont="1" applyBorder="1"/>
    <xf numFmtId="2" fontId="26" fillId="6" borderId="37" xfId="0" applyNumberFormat="1" applyFont="1" applyFill="1" applyBorder="1"/>
    <xf numFmtId="3" fontId="26" fillId="0" borderId="38" xfId="0" applyNumberFormat="1" applyFont="1" applyBorder="1"/>
    <xf numFmtId="3" fontId="26" fillId="0" borderId="24" xfId="0" applyNumberFormat="1" applyFont="1" applyBorder="1"/>
    <xf numFmtId="2" fontId="26" fillId="6" borderId="38" xfId="0" applyNumberFormat="1" applyFont="1" applyFill="1" applyBorder="1"/>
    <xf numFmtId="2" fontId="2" fillId="6" borderId="37" xfId="0" applyNumberFormat="1" applyFont="1" applyFill="1" applyBorder="1"/>
    <xf numFmtId="2" fontId="5" fillId="3" borderId="0" xfId="0" applyNumberFormat="1" applyFont="1" applyFill="1" applyAlignment="1">
      <alignment horizontal="center"/>
    </xf>
    <xf numFmtId="0" fontId="3" fillId="2" borderId="52" xfId="0" applyFont="1" applyFill="1" applyBorder="1"/>
    <xf numFmtId="2" fontId="5" fillId="2" borderId="45" xfId="0" applyNumberFormat="1" applyFont="1" applyFill="1" applyBorder="1" applyAlignment="1">
      <alignment horizontal="center"/>
    </xf>
    <xf numFmtId="9" fontId="5" fillId="0" borderId="0" xfId="2" applyFont="1" applyBorder="1" applyAlignment="1">
      <alignment horizontal="center"/>
    </xf>
    <xf numFmtId="9" fontId="5" fillId="0" borderId="43" xfId="2" applyFont="1" applyBorder="1" applyAlignment="1">
      <alignment horizontal="center"/>
    </xf>
    <xf numFmtId="165" fontId="18" fillId="3" borderId="11" xfId="0" applyNumberFormat="1" applyFont="1" applyFill="1" applyBorder="1" applyAlignment="1">
      <alignment horizontal="center"/>
    </xf>
    <xf numFmtId="165" fontId="18" fillId="3" borderId="6" xfId="0" applyNumberFormat="1" applyFont="1" applyFill="1" applyBorder="1"/>
    <xf numFmtId="165" fontId="3" fillId="0" borderId="35" xfId="0" applyNumberFormat="1" applyFont="1" applyBorder="1"/>
    <xf numFmtId="165" fontId="2" fillId="0" borderId="30" xfId="0" applyNumberFormat="1" applyFont="1" applyBorder="1"/>
    <xf numFmtId="165" fontId="18" fillId="3" borderId="1" xfId="0" applyNumberFormat="1" applyFont="1" applyFill="1" applyBorder="1"/>
    <xf numFmtId="165" fontId="26" fillId="0" borderId="29" xfId="0" applyNumberFormat="1" applyFont="1" applyBorder="1"/>
    <xf numFmtId="165" fontId="26" fillId="0" borderId="30" xfId="0" applyNumberFormat="1" applyFont="1" applyBorder="1"/>
    <xf numFmtId="165" fontId="26" fillId="0" borderId="31" xfId="0" applyNumberFormat="1" applyFont="1" applyBorder="1"/>
    <xf numFmtId="9" fontId="5" fillId="0" borderId="62" xfId="2" applyFont="1" applyBorder="1" applyAlignment="1">
      <alignment horizontal="center"/>
    </xf>
    <xf numFmtId="9" fontId="5" fillId="0" borderId="45" xfId="2" applyFont="1" applyBorder="1" applyAlignment="1">
      <alignment horizontal="center"/>
    </xf>
    <xf numFmtId="0" fontId="2" fillId="5" borderId="66" xfId="0" applyFont="1" applyFill="1" applyBorder="1" applyAlignment="1">
      <alignment horizontal="left" indent="1"/>
    </xf>
    <xf numFmtId="0" fontId="2" fillId="5" borderId="26" xfId="0" applyFont="1" applyFill="1" applyBorder="1" applyAlignment="1">
      <alignment horizontal="left" indent="1"/>
    </xf>
    <xf numFmtId="0" fontId="2" fillId="9" borderId="4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165" fontId="3" fillId="0" borderId="57" xfId="0" applyNumberFormat="1" applyFont="1" applyBorder="1"/>
    <xf numFmtId="0" fontId="3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4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0" xfId="0" applyFont="1" applyFill="1" applyAlignment="1">
      <alignment horizontal="left" shrinkToFit="1"/>
    </xf>
    <xf numFmtId="0" fontId="3" fillId="4" borderId="0" xfId="0" applyFont="1" applyFill="1" applyAlignment="1">
      <alignment horizontal="center" shrinkToFit="1"/>
    </xf>
    <xf numFmtId="0" fontId="7" fillId="2" borderId="43" xfId="0" applyFont="1" applyFill="1" applyBorder="1" applyAlignment="1">
      <alignment horizontal="center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8" fillId="3" borderId="43" xfId="0" applyFont="1" applyFill="1" applyBorder="1" applyAlignment="1">
      <alignment horizontal="center"/>
    </xf>
    <xf numFmtId="0" fontId="18" fillId="3" borderId="54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3" fillId="0" borderId="6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5" fontId="3" fillId="0" borderId="67" xfId="0" applyNumberFormat="1" applyFont="1" applyBorder="1" applyAlignment="1">
      <alignment horizontal="right"/>
    </xf>
    <xf numFmtId="0" fontId="3" fillId="0" borderId="61" xfId="0" applyFont="1" applyBorder="1"/>
    <xf numFmtId="0" fontId="2" fillId="4" borderId="52" xfId="0" applyFont="1" applyFill="1" applyBorder="1"/>
    <xf numFmtId="0" fontId="2" fillId="0" borderId="52" xfId="0" applyFont="1" applyBorder="1" applyAlignment="1">
      <alignment horizontal="center"/>
    </xf>
    <xf numFmtId="165" fontId="8" fillId="0" borderId="57" xfId="0" applyNumberFormat="1" applyFont="1" applyBorder="1" applyAlignment="1">
      <alignment horizontal="center"/>
    </xf>
    <xf numFmtId="165" fontId="3" fillId="6" borderId="57" xfId="0" applyNumberFormat="1" applyFont="1" applyFill="1" applyBorder="1"/>
    <xf numFmtId="164" fontId="3" fillId="4" borderId="2" xfId="2" applyNumberFormat="1" applyFont="1" applyFill="1" applyBorder="1" applyProtection="1">
      <protection locked="0"/>
    </xf>
    <xf numFmtId="164" fontId="8" fillId="0" borderId="2" xfId="2" applyNumberFormat="1" applyFont="1" applyBorder="1" applyAlignment="1">
      <alignment horizontal="center"/>
    </xf>
    <xf numFmtId="164" fontId="3" fillId="0" borderId="0" xfId="2" applyNumberFormat="1" applyFont="1" applyBorder="1"/>
    <xf numFmtId="164" fontId="8" fillId="0" borderId="0" xfId="2" applyNumberFormat="1" applyFont="1" applyBorder="1" applyAlignment="1">
      <alignment horizontal="center"/>
    </xf>
    <xf numFmtId="164" fontId="3" fillId="4" borderId="0" xfId="2" applyNumberFormat="1" applyFont="1" applyFill="1" applyBorder="1" applyProtection="1">
      <protection locked="0"/>
    </xf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65" fontId="3" fillId="0" borderId="7" xfId="0" applyNumberFormat="1" applyFont="1" applyBorder="1"/>
    <xf numFmtId="165" fontId="8" fillId="0" borderId="7" xfId="0" applyNumberFormat="1" applyFont="1" applyBorder="1" applyAlignment="1">
      <alignment horizontal="center"/>
    </xf>
    <xf numFmtId="164" fontId="3" fillId="0" borderId="43" xfId="0" applyNumberFormat="1" applyFont="1" applyBorder="1"/>
    <xf numFmtId="164" fontId="8" fillId="0" borderId="43" xfId="0" applyNumberFormat="1" applyFont="1" applyBorder="1" applyAlignment="1">
      <alignment horizontal="center"/>
    </xf>
    <xf numFmtId="3" fontId="9" fillId="0" borderId="43" xfId="0" applyNumberFormat="1" applyFont="1" applyBorder="1"/>
    <xf numFmtId="0" fontId="2" fillId="0" borderId="1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67" xfId="0" applyFont="1" applyBorder="1" applyAlignment="1">
      <alignment horizontal="center"/>
    </xf>
    <xf numFmtId="0" fontId="2" fillId="9" borderId="65" xfId="0" applyFont="1" applyFill="1" applyBorder="1" applyAlignment="1">
      <alignment horizontal="left" indent="1"/>
    </xf>
    <xf numFmtId="0" fontId="2" fillId="8" borderId="65" xfId="0" applyFont="1" applyFill="1" applyBorder="1" applyAlignment="1">
      <alignment horizontal="left" indent="1"/>
    </xf>
    <xf numFmtId="0" fontId="2" fillId="7" borderId="66" xfId="0" applyFont="1" applyFill="1" applyBorder="1" applyAlignment="1">
      <alignment horizontal="left" indent="1"/>
    </xf>
    <xf numFmtId="0" fontId="2" fillId="7" borderId="65" xfId="0" applyFont="1" applyFill="1" applyBorder="1" applyAlignment="1">
      <alignment horizontal="left" indent="1"/>
    </xf>
    <xf numFmtId="0" fontId="2" fillId="7" borderId="61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>
      <alignment horizontal="center"/>
    </xf>
    <xf numFmtId="167" fontId="5" fillId="7" borderId="53" xfId="2" applyNumberFormat="1" applyFont="1" applyFill="1" applyBorder="1" applyAlignment="1" applyProtection="1">
      <alignment horizontal="center"/>
      <protection locked="0"/>
    </xf>
    <xf numFmtId="167" fontId="5" fillId="7" borderId="59" xfId="2" applyNumberFormat="1" applyFont="1" applyFill="1" applyBorder="1" applyAlignment="1" applyProtection="1">
      <alignment horizontal="center"/>
      <protection locked="0"/>
    </xf>
    <xf numFmtId="167" fontId="5" fillId="9" borderId="59" xfId="2" applyNumberFormat="1" applyFont="1" applyFill="1" applyBorder="1" applyAlignment="1" applyProtection="1">
      <alignment horizontal="center"/>
      <protection locked="0"/>
    </xf>
    <xf numFmtId="167" fontId="5" fillId="8" borderId="59" xfId="2" applyNumberFormat="1" applyFont="1" applyFill="1" applyBorder="1" applyAlignment="1" applyProtection="1">
      <alignment horizontal="center"/>
      <protection locked="0"/>
    </xf>
    <xf numFmtId="166" fontId="18" fillId="3" borderId="12" xfId="0" applyNumberFormat="1" applyFont="1" applyFill="1" applyBorder="1"/>
    <xf numFmtId="166" fontId="18" fillId="3" borderId="12" xfId="0" applyNumberFormat="1" applyFont="1" applyFill="1" applyBorder="1" applyAlignment="1">
      <alignment horizontal="center"/>
    </xf>
    <xf numFmtId="166" fontId="3" fillId="6" borderId="47" xfId="0" applyNumberFormat="1" applyFont="1" applyFill="1" applyBorder="1"/>
    <xf numFmtId="166" fontId="18" fillId="3" borderId="13" xfId="0" applyNumberFormat="1" applyFont="1" applyFill="1" applyBorder="1"/>
    <xf numFmtId="166" fontId="17" fillId="3" borderId="13" xfId="0" applyNumberFormat="1" applyFont="1" applyFill="1" applyBorder="1" applyAlignment="1">
      <alignment horizontal="center"/>
    </xf>
    <xf numFmtId="0" fontId="18" fillId="2" borderId="67" xfId="0" applyFont="1" applyFill="1" applyBorder="1"/>
    <xf numFmtId="2" fontId="5" fillId="2" borderId="57" xfId="0" applyNumberFormat="1" applyFont="1" applyFill="1" applyBorder="1" applyAlignment="1">
      <alignment horizontal="center"/>
    </xf>
    <xf numFmtId="0" fontId="18" fillId="2" borderId="67" xfId="0" applyFont="1" applyFill="1" applyBorder="1" applyAlignment="1">
      <alignment horizontal="center"/>
    </xf>
    <xf numFmtId="0" fontId="18" fillId="3" borderId="12" xfId="0" applyFont="1" applyFill="1" applyBorder="1"/>
    <xf numFmtId="2" fontId="18" fillId="3" borderId="13" xfId="0" applyNumberFormat="1" applyFont="1" applyFill="1" applyBorder="1"/>
    <xf numFmtId="2" fontId="17" fillId="3" borderId="13" xfId="0" applyNumberFormat="1" applyFont="1" applyFill="1" applyBorder="1" applyAlignment="1">
      <alignment horizontal="center"/>
    </xf>
    <xf numFmtId="166" fontId="18" fillId="3" borderId="64" xfId="0" applyNumberFormat="1" applyFont="1" applyFill="1" applyBorder="1"/>
    <xf numFmtId="2" fontId="3" fillId="0" borderId="43" xfId="0" applyNumberFormat="1" applyFont="1" applyBorder="1"/>
    <xf numFmtId="2" fontId="8" fillId="0" borderId="27" xfId="0" applyNumberFormat="1" applyFont="1" applyBorder="1" applyAlignment="1">
      <alignment horizontal="center"/>
    </xf>
    <xf numFmtId="2" fontId="3" fillId="0" borderId="62" xfId="0" applyNumberFormat="1" applyFont="1" applyBorder="1"/>
    <xf numFmtId="2" fontId="8" fillId="0" borderId="53" xfId="0" applyNumberFormat="1" applyFont="1" applyBorder="1" applyAlignment="1">
      <alignment horizontal="center"/>
    </xf>
    <xf numFmtId="2" fontId="3" fillId="0" borderId="0" xfId="0" applyNumberFormat="1" applyFont="1"/>
    <xf numFmtId="2" fontId="3" fillId="6" borderId="71" xfId="0" applyNumberFormat="1" applyFont="1" applyFill="1" applyBorder="1"/>
    <xf numFmtId="2" fontId="3" fillId="0" borderId="45" xfId="0" applyNumberFormat="1" applyFont="1" applyBorder="1"/>
    <xf numFmtId="2" fontId="2" fillId="0" borderId="45" xfId="0" applyNumberFormat="1" applyFont="1" applyBorder="1"/>
    <xf numFmtId="2" fontId="5" fillId="0" borderId="19" xfId="0" applyNumberFormat="1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2" fontId="8" fillId="0" borderId="62" xfId="0" applyNumberFormat="1" applyFont="1" applyBorder="1" applyAlignment="1">
      <alignment horizontal="center"/>
    </xf>
    <xf numFmtId="3" fontId="3" fillId="0" borderId="45" xfId="0" applyNumberFormat="1" applyFont="1" applyBorder="1"/>
    <xf numFmtId="3" fontId="3" fillId="0" borderId="62" xfId="0" applyNumberFormat="1" applyFont="1" applyBorder="1"/>
    <xf numFmtId="3" fontId="3" fillId="0" borderId="53" xfId="0" applyNumberFormat="1" applyFont="1" applyBorder="1"/>
    <xf numFmtId="3" fontId="3" fillId="0" borderId="19" xfId="0" applyNumberFormat="1" applyFont="1" applyBorder="1"/>
    <xf numFmtId="2" fontId="5" fillId="0" borderId="6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3" fontId="2" fillId="4" borderId="36" xfId="0" applyNumberFormat="1" applyFont="1" applyFill="1" applyBorder="1" applyProtection="1">
      <protection locked="0"/>
    </xf>
    <xf numFmtId="3" fontId="2" fillId="4" borderId="16" xfId="0" applyNumberFormat="1" applyFont="1" applyFill="1" applyBorder="1" applyProtection="1">
      <protection locked="0"/>
    </xf>
    <xf numFmtId="2" fontId="3" fillId="4" borderId="43" xfId="0" applyNumberFormat="1" applyFont="1" applyFill="1" applyBorder="1" applyProtection="1">
      <protection locked="0"/>
    </xf>
    <xf numFmtId="2" fontId="8" fillId="4" borderId="27" xfId="0" applyNumberFormat="1" applyFont="1" applyFill="1" applyBorder="1" applyAlignment="1" applyProtection="1">
      <alignment horizontal="center"/>
      <protection locked="0"/>
    </xf>
    <xf numFmtId="3" fontId="3" fillId="4" borderId="36" xfId="0" applyNumberFormat="1" applyFont="1" applyFill="1" applyBorder="1" applyProtection="1">
      <protection locked="0"/>
    </xf>
    <xf numFmtId="3" fontId="3" fillId="4" borderId="16" xfId="0" applyNumberFormat="1" applyFont="1" applyFill="1" applyBorder="1" applyProtection="1">
      <protection locked="0"/>
    </xf>
    <xf numFmtId="0" fontId="27" fillId="0" borderId="0" xfId="0" applyFont="1" applyAlignment="1">
      <alignment horizontal="left"/>
    </xf>
    <xf numFmtId="0" fontId="27" fillId="0" borderId="47" xfId="0" applyFont="1" applyBorder="1"/>
    <xf numFmtId="3" fontId="28" fillId="0" borderId="39" xfId="0" applyNumberFormat="1" applyFont="1" applyBorder="1"/>
    <xf numFmtId="0" fontId="27" fillId="0" borderId="46" xfId="0" applyFont="1" applyBorder="1" applyAlignment="1">
      <alignment horizontal="center"/>
    </xf>
    <xf numFmtId="0" fontId="28" fillId="0" borderId="47" xfId="0" applyFont="1" applyBorder="1"/>
    <xf numFmtId="0" fontId="29" fillId="0" borderId="60" xfId="0" applyFont="1" applyBorder="1" applyAlignment="1">
      <alignment horizontal="center"/>
    </xf>
    <xf numFmtId="3" fontId="28" fillId="0" borderId="15" xfId="0" applyNumberFormat="1" applyFont="1" applyBorder="1"/>
    <xf numFmtId="0" fontId="28" fillId="6" borderId="39" xfId="0" applyFont="1" applyFill="1" applyBorder="1"/>
    <xf numFmtId="0" fontId="28" fillId="0" borderId="0" xfId="0" applyFont="1"/>
    <xf numFmtId="3" fontId="28" fillId="0" borderId="38" xfId="0" applyNumberFormat="1" applyFont="1" applyBorder="1"/>
    <xf numFmtId="0" fontId="28" fillId="0" borderId="67" xfId="0" applyFont="1" applyBorder="1" applyAlignment="1">
      <alignment horizontal="center"/>
    </xf>
    <xf numFmtId="9" fontId="28" fillId="0" borderId="57" xfId="0" applyNumberFormat="1" applyFont="1" applyBorder="1"/>
    <xf numFmtId="9" fontId="29" fillId="0" borderId="23" xfId="0" applyNumberFormat="1" applyFont="1" applyBorder="1" applyAlignment="1">
      <alignment horizontal="center"/>
    </xf>
    <xf numFmtId="3" fontId="28" fillId="0" borderId="24" xfId="0" applyNumberFormat="1" applyFont="1" applyBorder="1"/>
    <xf numFmtId="9" fontId="28" fillId="6" borderId="38" xfId="0" applyNumberFormat="1" applyFont="1" applyFill="1" applyBorder="1"/>
    <xf numFmtId="0" fontId="27" fillId="3" borderId="7" xfId="0" applyFont="1" applyFill="1" applyBorder="1"/>
    <xf numFmtId="3" fontId="27" fillId="3" borderId="7" xfId="0" applyNumberFormat="1" applyFont="1" applyFill="1" applyBorder="1"/>
    <xf numFmtId="0" fontId="27" fillId="3" borderId="6" xfId="0" applyFont="1" applyFill="1" applyBorder="1" applyAlignment="1">
      <alignment horizontal="center"/>
    </xf>
    <xf numFmtId="0" fontId="27" fillId="6" borderId="7" xfId="0" applyFont="1" applyFill="1" applyBorder="1"/>
    <xf numFmtId="0" fontId="26" fillId="0" borderId="52" xfId="0" applyFont="1" applyBorder="1"/>
    <xf numFmtId="0" fontId="26" fillId="0" borderId="45" xfId="0" applyFont="1" applyBorder="1"/>
    <xf numFmtId="0" fontId="31" fillId="0" borderId="52" xfId="0" applyFont="1" applyBorder="1"/>
    <xf numFmtId="0" fontId="31" fillId="0" borderId="45" xfId="0" applyFont="1" applyBorder="1"/>
    <xf numFmtId="0" fontId="30" fillId="0" borderId="19" xfId="0" applyFont="1" applyBorder="1" applyAlignment="1">
      <alignment horizontal="center"/>
    </xf>
    <xf numFmtId="3" fontId="28" fillId="0" borderId="57" xfId="0" applyNumberFormat="1" applyFont="1" applyBorder="1"/>
    <xf numFmtId="0" fontId="17" fillId="3" borderId="7" xfId="0" applyFont="1" applyFill="1" applyBorder="1" applyAlignment="1">
      <alignment horizontal="right"/>
    </xf>
    <xf numFmtId="0" fontId="29" fillId="0" borderId="57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5" borderId="54" xfId="0" applyFont="1" applyFill="1" applyBorder="1" applyAlignment="1" applyProtection="1">
      <alignment horizontal="center"/>
      <protection locked="0"/>
    </xf>
    <xf numFmtId="167" fontId="5" fillId="5" borderId="27" xfId="2" applyNumberFormat="1" applyFont="1" applyFill="1" applyBorder="1" applyAlignment="1" applyProtection="1">
      <alignment horizontal="center"/>
      <protection locked="0"/>
    </xf>
    <xf numFmtId="0" fontId="2" fillId="5" borderId="52" xfId="0" applyFont="1" applyFill="1" applyBorder="1"/>
    <xf numFmtId="0" fontId="2" fillId="5" borderId="45" xfId="0" applyFont="1" applyFill="1" applyBorder="1"/>
    <xf numFmtId="165" fontId="18" fillId="3" borderId="49" xfId="0" applyNumberFormat="1" applyFont="1" applyFill="1" applyBorder="1"/>
    <xf numFmtId="165" fontId="3" fillId="0" borderId="61" xfId="0" applyNumberFormat="1" applyFont="1" applyBorder="1"/>
    <xf numFmtId="0" fontId="18" fillId="2" borderId="6" xfId="0" applyFont="1" applyFill="1" applyBorder="1"/>
    <xf numFmtId="0" fontId="3" fillId="2" borderId="6" xfId="0" applyFont="1" applyFill="1" applyBorder="1"/>
    <xf numFmtId="0" fontId="3" fillId="2" borderId="67" xfId="0" applyFont="1" applyFill="1" applyBorder="1" applyAlignment="1">
      <alignment horizontal="center"/>
    </xf>
    <xf numFmtId="166" fontId="11" fillId="0" borderId="72" xfId="0" applyNumberFormat="1" applyFont="1" applyBorder="1" applyAlignment="1">
      <alignment horizontal="center"/>
    </xf>
    <xf numFmtId="165" fontId="3" fillId="0" borderId="52" xfId="0" applyNumberFormat="1" applyFont="1" applyBorder="1"/>
    <xf numFmtId="0" fontId="3" fillId="0" borderId="4" xfId="0" applyFont="1" applyBorder="1"/>
    <xf numFmtId="2" fontId="8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4" xfId="0" applyFont="1" applyBorder="1" applyAlignment="1">
      <alignment horizontal="center"/>
    </xf>
    <xf numFmtId="3" fontId="3" fillId="0" borderId="59" xfId="0" applyNumberFormat="1" applyFont="1" applyBorder="1"/>
    <xf numFmtId="165" fontId="3" fillId="0" borderId="4" xfId="0" applyNumberFormat="1" applyFont="1" applyBorder="1"/>
    <xf numFmtId="0" fontId="3" fillId="3" borderId="12" xfId="0" applyFont="1" applyFill="1" applyBorder="1"/>
    <xf numFmtId="2" fontId="3" fillId="3" borderId="13" xfId="0" applyNumberFormat="1" applyFont="1" applyFill="1" applyBorder="1"/>
    <xf numFmtId="2" fontId="8" fillId="3" borderId="13" xfId="0" applyNumberFormat="1" applyFont="1" applyFill="1" applyBorder="1" applyAlignment="1">
      <alignment horizontal="center"/>
    </xf>
    <xf numFmtId="166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166" fontId="3" fillId="3" borderId="64" xfId="0" applyNumberFormat="1" applyFont="1" applyFill="1" applyBorder="1"/>
    <xf numFmtId="2" fontId="3" fillId="6" borderId="12" xfId="0" applyNumberFormat="1" applyFont="1" applyFill="1" applyBorder="1"/>
    <xf numFmtId="3" fontId="3" fillId="0" borderId="43" xfId="0" applyNumberFormat="1" applyFont="1" applyBorder="1"/>
    <xf numFmtId="3" fontId="3" fillId="0" borderId="27" xfId="0" applyNumberFormat="1" applyFont="1" applyBorder="1"/>
    <xf numFmtId="0" fontId="18" fillId="3" borderId="12" xfId="0" applyFont="1" applyFill="1" applyBorder="1" applyAlignment="1">
      <alignment horizontal="center"/>
    </xf>
    <xf numFmtId="2" fontId="18" fillId="6" borderId="13" xfId="0" applyNumberFormat="1" applyFont="1" applyFill="1" applyBorder="1"/>
    <xf numFmtId="165" fontId="18" fillId="3" borderId="12" xfId="0" applyNumberFormat="1" applyFont="1" applyFill="1" applyBorder="1"/>
    <xf numFmtId="165" fontId="3" fillId="3" borderId="12" xfId="0" applyNumberFormat="1" applyFont="1" applyFill="1" applyBorder="1"/>
    <xf numFmtId="9" fontId="3" fillId="4" borderId="7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left" indent="1"/>
    </xf>
    <xf numFmtId="0" fontId="2" fillId="4" borderId="19" xfId="0" applyFont="1" applyFill="1" applyBorder="1"/>
    <xf numFmtId="0" fontId="2" fillId="4" borderId="61" xfId="0" applyFont="1" applyFill="1" applyBorder="1"/>
    <xf numFmtId="0" fontId="2" fillId="4" borderId="53" xfId="0" applyFont="1" applyFill="1" applyBorder="1"/>
    <xf numFmtId="0" fontId="3" fillId="2" borderId="5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165" fontId="19" fillId="2" borderId="52" xfId="0" applyNumberFormat="1" applyFont="1" applyFill="1" applyBorder="1"/>
    <xf numFmtId="0" fontId="2" fillId="0" borderId="54" xfId="0" applyFont="1" applyBorder="1" applyAlignment="1">
      <alignment horizontal="left" indent="1"/>
    </xf>
    <xf numFmtId="0" fontId="6" fillId="2" borderId="1" xfId="0" applyFont="1" applyFill="1" applyBorder="1"/>
    <xf numFmtId="0" fontId="27" fillId="0" borderId="67" xfId="0" applyFont="1" applyBorder="1"/>
    <xf numFmtId="0" fontId="26" fillId="0" borderId="47" xfId="0" applyFont="1" applyBorder="1"/>
    <xf numFmtId="2" fontId="26" fillId="0" borderId="47" xfId="0" applyNumberFormat="1" applyFont="1" applyBorder="1"/>
    <xf numFmtId="2" fontId="11" fillId="0" borderId="60" xfId="0" applyNumberFormat="1" applyFont="1" applyBorder="1" applyAlignment="1">
      <alignment horizontal="center"/>
    </xf>
    <xf numFmtId="2" fontId="26" fillId="0" borderId="45" xfId="0" applyNumberFormat="1" applyFont="1" applyBorder="1"/>
    <xf numFmtId="2" fontId="11" fillId="0" borderId="19" xfId="0" applyNumberFormat="1" applyFont="1" applyBorder="1" applyAlignment="1">
      <alignment horizontal="center"/>
    </xf>
    <xf numFmtId="0" fontId="26" fillId="0" borderId="67" xfId="0" applyFont="1" applyBorder="1"/>
    <xf numFmtId="0" fontId="26" fillId="0" borderId="57" xfId="0" applyFont="1" applyBorder="1"/>
    <xf numFmtId="2" fontId="26" fillId="0" borderId="57" xfId="0" applyNumberFormat="1" applyFont="1" applyBorder="1"/>
    <xf numFmtId="2" fontId="11" fillId="0" borderId="23" xfId="0" applyNumberFormat="1" applyFont="1" applyBorder="1" applyAlignment="1">
      <alignment horizontal="center"/>
    </xf>
    <xf numFmtId="2" fontId="11" fillId="0" borderId="70" xfId="0" applyNumberFormat="1" applyFont="1" applyBorder="1" applyAlignment="1">
      <alignment horizontal="right"/>
    </xf>
    <xf numFmtId="0" fontId="26" fillId="0" borderId="6" xfId="0" applyFont="1" applyBorder="1" applyAlignment="1">
      <alignment horizontal="center"/>
    </xf>
    <xf numFmtId="2" fontId="26" fillId="0" borderId="7" xfId="0" applyNumberFormat="1" applyFont="1" applyBorder="1"/>
    <xf numFmtId="2" fontId="11" fillId="0" borderId="70" xfId="0" applyNumberFormat="1" applyFont="1" applyBorder="1" applyAlignment="1">
      <alignment horizontal="center"/>
    </xf>
    <xf numFmtId="2" fontId="26" fillId="6" borderId="69" xfId="0" applyNumberFormat="1" applyFont="1" applyFill="1" applyBorder="1"/>
    <xf numFmtId="0" fontId="26" fillId="0" borderId="6" xfId="0" applyFont="1" applyBorder="1"/>
    <xf numFmtId="0" fontId="26" fillId="0" borderId="7" xfId="0" applyFont="1" applyBorder="1"/>
    <xf numFmtId="0" fontId="26" fillId="0" borderId="46" xfId="0" applyFont="1" applyBorder="1" applyAlignment="1">
      <alignment horizontal="right"/>
    </xf>
    <xf numFmtId="0" fontId="26" fillId="0" borderId="52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0" fontId="6" fillId="2" borderId="0" xfId="0" applyFont="1" applyFill="1" applyAlignment="1">
      <alignment horizontal="left" wrapText="1" shrinkToFit="1"/>
    </xf>
    <xf numFmtId="0" fontId="6" fillId="4" borderId="0" xfId="0" applyFont="1" applyFill="1" applyAlignment="1">
      <alignment horizontal="left" shrinkToFit="1"/>
    </xf>
    <xf numFmtId="0" fontId="10" fillId="4" borderId="0" xfId="0" applyFont="1" applyFill="1" applyAlignment="1">
      <alignment horizontal="center" wrapText="1" shrinkToFit="1"/>
    </xf>
    <xf numFmtId="0" fontId="6" fillId="4" borderId="0" xfId="0" applyFont="1" applyFill="1" applyAlignment="1">
      <alignment horizontal="left" wrapText="1" shrinkToFit="1"/>
    </xf>
    <xf numFmtId="165" fontId="6" fillId="4" borderId="0" xfId="0" applyNumberFormat="1" applyFont="1" applyFill="1" applyAlignment="1">
      <alignment horizontal="left" wrapText="1" shrinkToFit="1"/>
    </xf>
    <xf numFmtId="0" fontId="7" fillId="2" borderId="1" xfId="0" applyFont="1" applyFill="1" applyBorder="1"/>
    <xf numFmtId="0" fontId="6" fillId="2" borderId="3" xfId="0" applyFont="1" applyFill="1" applyBorder="1"/>
    <xf numFmtId="0" fontId="18" fillId="3" borderId="42" xfId="0" applyFont="1" applyFill="1" applyBorder="1"/>
    <xf numFmtId="0" fontId="2" fillId="4" borderId="4" xfId="0" applyFont="1" applyFill="1" applyBorder="1" applyProtection="1">
      <protection locked="0"/>
    </xf>
    <xf numFmtId="0" fontId="2" fillId="5" borderId="61" xfId="0" applyFont="1" applyFill="1" applyBorder="1" applyProtection="1">
      <protection locked="0"/>
    </xf>
    <xf numFmtId="0" fontId="2" fillId="5" borderId="54" xfId="0" applyFont="1" applyFill="1" applyBorder="1" applyProtection="1">
      <protection locked="0"/>
    </xf>
    <xf numFmtId="0" fontId="2" fillId="7" borderId="63" xfId="0" applyFont="1" applyFill="1" applyBorder="1" applyProtection="1">
      <protection locked="0"/>
    </xf>
    <xf numFmtId="0" fontId="2" fillId="7" borderId="5" xfId="0" applyFont="1" applyFill="1" applyBorder="1" applyProtection="1">
      <protection locked="0"/>
    </xf>
    <xf numFmtId="0" fontId="2" fillId="7" borderId="42" xfId="0" applyFont="1" applyFill="1" applyBorder="1" applyProtection="1">
      <protection locked="0"/>
    </xf>
    <xf numFmtId="167" fontId="5" fillId="7" borderId="48" xfId="2" applyNumberFormat="1" applyFont="1" applyFill="1" applyBorder="1" applyAlignment="1" applyProtection="1">
      <alignment horizontal="center"/>
      <protection locked="0"/>
    </xf>
    <xf numFmtId="167" fontId="5" fillId="9" borderId="48" xfId="2" applyNumberFormat="1" applyFont="1" applyFill="1" applyBorder="1" applyAlignment="1" applyProtection="1">
      <alignment horizontal="center"/>
      <protection locked="0"/>
    </xf>
    <xf numFmtId="167" fontId="5" fillId="8" borderId="48" xfId="2" applyNumberFormat="1" applyFont="1" applyFill="1" applyBorder="1" applyAlignment="1" applyProtection="1">
      <alignment horizontal="center"/>
      <protection locked="0"/>
    </xf>
    <xf numFmtId="167" fontId="5" fillId="5" borderId="16" xfId="2" applyNumberFormat="1" applyFont="1" applyFill="1" applyBorder="1" applyAlignment="1" applyProtection="1">
      <alignment horizontal="center"/>
      <protection locked="0"/>
    </xf>
    <xf numFmtId="2" fontId="5" fillId="0" borderId="57" xfId="0" applyNumberFormat="1" applyFont="1" applyBorder="1" applyAlignment="1">
      <alignment horizontal="center"/>
    </xf>
    <xf numFmtId="0" fontId="34" fillId="0" borderId="52" xfId="0" applyFont="1" applyBorder="1" applyAlignment="1">
      <alignment horizontal="left" indent="1"/>
    </xf>
    <xf numFmtId="1" fontId="5" fillId="2" borderId="3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left" wrapText="1" shrinkToFit="1"/>
    </xf>
    <xf numFmtId="1" fontId="5" fillId="2" borderId="44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17" fillId="4" borderId="11" xfId="0" applyNumberFormat="1" applyFont="1" applyFill="1" applyBorder="1" applyAlignment="1">
      <alignment horizontal="center"/>
    </xf>
    <xf numFmtId="1" fontId="5" fillId="2" borderId="64" xfId="0" applyNumberFormat="1" applyFont="1" applyFill="1" applyBorder="1" applyAlignment="1">
      <alignment horizontal="center" wrapText="1"/>
    </xf>
    <xf numFmtId="1" fontId="5" fillId="3" borderId="51" xfId="0" applyNumberFormat="1" applyFont="1" applyFill="1" applyBorder="1" applyAlignment="1">
      <alignment horizontal="center"/>
    </xf>
    <xf numFmtId="1" fontId="5" fillId="2" borderId="63" xfId="0" applyNumberFormat="1" applyFont="1" applyFill="1" applyBorder="1" applyAlignment="1">
      <alignment horizontal="center"/>
    </xf>
    <xf numFmtId="1" fontId="5" fillId="4" borderId="34" xfId="0" applyNumberFormat="1" applyFont="1" applyFill="1" applyBorder="1" applyAlignment="1" applyProtection="1">
      <alignment horizontal="center"/>
      <protection locked="0"/>
    </xf>
    <xf numFmtId="1" fontId="5" fillId="4" borderId="14" xfId="0" applyNumberFormat="1" applyFont="1" applyFill="1" applyBorder="1" applyAlignment="1" applyProtection="1">
      <alignment horizontal="center"/>
      <protection locked="0"/>
    </xf>
    <xf numFmtId="1" fontId="5" fillId="4" borderId="28" xfId="0" applyNumberFormat="1" applyFont="1" applyFill="1" applyBorder="1" applyAlignment="1" applyProtection="1">
      <alignment horizontal="center"/>
      <protection locked="0"/>
    </xf>
    <xf numFmtId="1" fontId="5" fillId="0" borderId="42" xfId="0" applyNumberFormat="1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1" fontId="20" fillId="2" borderId="44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2" borderId="73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1" fontId="5" fillId="4" borderId="28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 applyProtection="1">
      <alignment horizontal="center"/>
      <protection locked="0"/>
    </xf>
    <xf numFmtId="1" fontId="5" fillId="0" borderId="73" xfId="0" applyNumberFormat="1" applyFont="1" applyBorder="1" applyAlignment="1">
      <alignment horizontal="center"/>
    </xf>
    <xf numFmtId="1" fontId="5" fillId="0" borderId="6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1" fontId="5" fillId="0" borderId="5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5" fontId="27" fillId="0" borderId="29" xfId="0" applyNumberFormat="1" applyFont="1" applyBorder="1"/>
    <xf numFmtId="165" fontId="27" fillId="0" borderId="31" xfId="0" applyNumberFormat="1" applyFont="1" applyBorder="1"/>
    <xf numFmtId="165" fontId="35" fillId="3" borderId="6" xfId="0" applyNumberFormat="1" applyFont="1" applyFill="1" applyBorder="1"/>
    <xf numFmtId="164" fontId="3" fillId="4" borderId="43" xfId="0" applyNumberFormat="1" applyFont="1" applyFill="1" applyBorder="1" applyProtection="1">
      <protection locked="0"/>
    </xf>
    <xf numFmtId="0" fontId="37" fillId="4" borderId="0" xfId="0" quotePrefix="1" applyFont="1" applyFill="1"/>
    <xf numFmtId="0" fontId="34" fillId="4" borderId="0" xfId="0" applyFont="1" applyFill="1" applyAlignment="1">
      <alignment horizontal="center"/>
    </xf>
    <xf numFmtId="9" fontId="34" fillId="4" borderId="0" xfId="2" applyFont="1" applyFill="1" applyAlignment="1">
      <alignment horizontal="center"/>
    </xf>
    <xf numFmtId="0" fontId="7" fillId="2" borderId="47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14" fontId="3" fillId="2" borderId="45" xfId="0" applyNumberFormat="1" applyFont="1" applyFill="1" applyBorder="1"/>
    <xf numFmtId="0" fontId="3" fillId="2" borderId="43" xfId="0" applyFont="1" applyFill="1" applyBorder="1"/>
    <xf numFmtId="0" fontId="7" fillId="2" borderId="47" xfId="0" applyFont="1" applyFill="1" applyBorder="1"/>
    <xf numFmtId="0" fontId="3" fillId="2" borderId="45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 wrapText="1"/>
    </xf>
    <xf numFmtId="4" fontId="3" fillId="4" borderId="20" xfId="0" applyNumberFormat="1" applyFont="1" applyFill="1" applyBorder="1" applyProtection="1">
      <protection locked="0"/>
    </xf>
    <xf numFmtId="4" fontId="3" fillId="4" borderId="33" xfId="0" applyNumberFormat="1" applyFont="1" applyFill="1" applyBorder="1" applyProtection="1">
      <protection locked="0"/>
    </xf>
    <xf numFmtId="4" fontId="3" fillId="5" borderId="33" xfId="0" applyNumberFormat="1" applyFont="1" applyFill="1" applyBorder="1" applyProtection="1">
      <protection locked="0"/>
    </xf>
    <xf numFmtId="3" fontId="3" fillId="7" borderId="20" xfId="0" applyNumberFormat="1" applyFont="1" applyFill="1" applyBorder="1" applyProtection="1">
      <protection locked="0"/>
    </xf>
    <xf numFmtId="2" fontId="3" fillId="7" borderId="20" xfId="0" applyNumberFormat="1" applyFont="1" applyFill="1" applyBorder="1" applyProtection="1">
      <protection locked="0"/>
    </xf>
    <xf numFmtId="2" fontId="3" fillId="9" borderId="20" xfId="0" applyNumberFormat="1" applyFont="1" applyFill="1" applyBorder="1" applyProtection="1">
      <protection locked="0"/>
    </xf>
    <xf numFmtId="2" fontId="3" fillId="8" borderId="20" xfId="0" applyNumberFormat="1" applyFont="1" applyFill="1" applyBorder="1" applyProtection="1">
      <protection locked="0"/>
    </xf>
    <xf numFmtId="0" fontId="39" fillId="0" borderId="52" xfId="0" applyFont="1" applyBorder="1" applyAlignment="1">
      <alignment horizontal="left" indent="1"/>
    </xf>
    <xf numFmtId="3" fontId="39" fillId="4" borderId="37" xfId="0" applyNumberFormat="1" applyFont="1" applyFill="1" applyBorder="1" applyProtection="1">
      <protection locked="0"/>
    </xf>
    <xf numFmtId="3" fontId="39" fillId="4" borderId="20" xfId="0" applyNumberFormat="1" applyFont="1" applyFill="1" applyBorder="1" applyProtection="1">
      <protection locked="0"/>
    </xf>
    <xf numFmtId="0" fontId="38" fillId="4" borderId="51" xfId="0" applyFont="1" applyFill="1" applyBorder="1" applyProtection="1">
      <protection locked="0"/>
    </xf>
    <xf numFmtId="0" fontId="38" fillId="4" borderId="44" xfId="0" applyFont="1" applyFill="1" applyBorder="1" applyProtection="1">
      <protection locked="0"/>
    </xf>
    <xf numFmtId="0" fontId="18" fillId="4" borderId="44" xfId="0" applyFont="1" applyFill="1" applyBorder="1" applyProtection="1">
      <protection locked="0"/>
    </xf>
    <xf numFmtId="0" fontId="2" fillId="5" borderId="65" xfId="0" applyFont="1" applyFill="1" applyBorder="1" applyAlignment="1">
      <alignment horizontal="left" indent="1"/>
    </xf>
    <xf numFmtId="0" fontId="2" fillId="5" borderId="4" xfId="0" applyFont="1" applyFill="1" applyBorder="1" applyProtection="1">
      <protection locked="0"/>
    </xf>
    <xf numFmtId="43" fontId="3" fillId="5" borderId="20" xfId="6" applyFont="1" applyFill="1" applyBorder="1" applyProtection="1">
      <protection locked="0"/>
    </xf>
    <xf numFmtId="3" fontId="2" fillId="4" borderId="39" xfId="0" applyNumberFormat="1" applyFont="1" applyFill="1" applyBorder="1" applyProtection="1">
      <protection locked="0"/>
    </xf>
    <xf numFmtId="0" fontId="2" fillId="0" borderId="46" xfId="0" applyFont="1" applyBorder="1" applyAlignment="1">
      <alignment horizontal="center"/>
    </xf>
    <xf numFmtId="2" fontId="3" fillId="0" borderId="47" xfId="0" applyNumberFormat="1" applyFont="1" applyBorder="1"/>
    <xf numFmtId="2" fontId="8" fillId="0" borderId="60" xfId="0" applyNumberFormat="1" applyFont="1" applyBorder="1" applyAlignment="1">
      <alignment horizontal="center"/>
    </xf>
    <xf numFmtId="3" fontId="2" fillId="4" borderId="15" xfId="0" applyNumberFormat="1" applyFont="1" applyFill="1" applyBorder="1" applyProtection="1">
      <protection locked="0"/>
    </xf>
    <xf numFmtId="0" fontId="2" fillId="0" borderId="52" xfId="0" applyFont="1" applyBorder="1" applyAlignment="1">
      <alignment horizontal="left" indent="1"/>
    </xf>
    <xf numFmtId="43" fontId="5" fillId="0" borderId="0" xfId="6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168" fontId="5" fillId="0" borderId="5" xfId="6" applyNumberFormat="1" applyFont="1" applyBorder="1" applyAlignment="1"/>
    <xf numFmtId="9" fontId="2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0" fontId="18" fillId="0" borderId="0" xfId="0" applyFont="1" applyAlignment="1">
      <alignment horizontal="right"/>
    </xf>
    <xf numFmtId="38" fontId="5" fillId="0" borderId="0" xfId="6" applyNumberFormat="1" applyFont="1" applyBorder="1"/>
    <xf numFmtId="38" fontId="5" fillId="0" borderId="0" xfId="6" applyNumberFormat="1" applyFont="1" applyBorder="1" applyAlignment="1">
      <alignment horizontal="center"/>
    </xf>
    <xf numFmtId="38" fontId="5" fillId="0" borderId="0" xfId="0" applyNumberFormat="1" applyFont="1"/>
    <xf numFmtId="38" fontId="5" fillId="0" borderId="5" xfId="6" applyNumberFormat="1" applyFont="1" applyBorder="1" applyAlignment="1"/>
    <xf numFmtId="1" fontId="5" fillId="0" borderId="8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5" xfId="0" applyNumberFormat="1" applyFont="1" applyBorder="1" applyAlignment="1">
      <alignment horizontal="center"/>
    </xf>
    <xf numFmtId="168" fontId="5" fillId="0" borderId="0" xfId="6" applyNumberFormat="1" applyFont="1" applyBorder="1" applyAlignment="1">
      <alignment horizontal="center"/>
    </xf>
    <xf numFmtId="9" fontId="3" fillId="13" borderId="20" xfId="2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6" applyFont="1" applyAlignment="1">
      <alignment horizontal="right"/>
    </xf>
    <xf numFmtId="9" fontId="5" fillId="0" borderId="0" xfId="0" applyNumberFormat="1" applyFont="1" applyAlignment="1">
      <alignment horizontal="right"/>
    </xf>
    <xf numFmtId="43" fontId="3" fillId="0" borderId="0" xfId="6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43" xfId="0" applyFont="1" applyBorder="1" applyAlignment="1">
      <alignment horizontal="right"/>
    </xf>
    <xf numFmtId="0" fontId="5" fillId="0" borderId="43" xfId="0" applyFont="1" applyBorder="1" applyAlignment="1">
      <alignment horizontal="center"/>
    </xf>
    <xf numFmtId="43" fontId="2" fillId="0" borderId="43" xfId="6" applyFont="1" applyBorder="1"/>
    <xf numFmtId="0" fontId="26" fillId="0" borderId="43" xfId="0" applyFont="1" applyBorder="1" applyAlignment="1">
      <alignment horizontal="center"/>
    </xf>
    <xf numFmtId="0" fontId="26" fillId="0" borderId="43" xfId="0" applyFont="1" applyBorder="1"/>
    <xf numFmtId="1" fontId="5" fillId="0" borderId="43" xfId="0" applyNumberFormat="1" applyFont="1" applyBorder="1" applyAlignment="1">
      <alignment horizontal="center"/>
    </xf>
    <xf numFmtId="43" fontId="3" fillId="0" borderId="0" xfId="6" applyFont="1"/>
    <xf numFmtId="43" fontId="3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0" fontId="3" fillId="0" borderId="7" xfId="0" applyFont="1" applyBorder="1"/>
    <xf numFmtId="43" fontId="2" fillId="0" borderId="0" xfId="6" applyFont="1"/>
    <xf numFmtId="0" fontId="2" fillId="0" borderId="0" xfId="0" applyFont="1"/>
    <xf numFmtId="43" fontId="2" fillId="0" borderId="0" xfId="6" applyFont="1" applyAlignment="1">
      <alignment horizontal="center"/>
    </xf>
    <xf numFmtId="165" fontId="2" fillId="0" borderId="0" xfId="0" applyNumberFormat="1" applyFont="1"/>
    <xf numFmtId="43" fontId="0" fillId="0" borderId="0" xfId="6" applyFont="1"/>
    <xf numFmtId="43" fontId="0" fillId="0" borderId="43" xfId="6" applyFont="1" applyBorder="1"/>
    <xf numFmtId="43" fontId="3" fillId="0" borderId="20" xfId="6" applyFont="1" applyBorder="1"/>
    <xf numFmtId="0" fontId="42" fillId="0" borderId="0" xfId="0" applyFont="1"/>
    <xf numFmtId="1" fontId="5" fillId="4" borderId="42" xfId="0" applyNumberFormat="1" applyFont="1" applyFill="1" applyBorder="1" applyAlignment="1" applyProtection="1">
      <alignment horizontal="center"/>
      <protection locked="0"/>
    </xf>
    <xf numFmtId="0" fontId="2" fillId="4" borderId="65" xfId="0" applyFont="1" applyFill="1" applyBorder="1" applyProtection="1">
      <protection locked="0"/>
    </xf>
    <xf numFmtId="2" fontId="5" fillId="0" borderId="43" xfId="0" applyNumberFormat="1" applyFont="1" applyBorder="1" applyAlignment="1">
      <alignment horizontal="center"/>
    </xf>
    <xf numFmtId="0" fontId="2" fillId="4" borderId="52" xfId="0" applyFont="1" applyFill="1" applyBorder="1" applyAlignment="1">
      <alignment horizontal="left" indent="1"/>
    </xf>
    <xf numFmtId="0" fontId="2" fillId="4" borderId="18" xfId="0" applyFont="1" applyFill="1" applyBorder="1" applyProtection="1">
      <protection locked="0"/>
    </xf>
    <xf numFmtId="1" fontId="5" fillId="0" borderId="45" xfId="2" applyNumberFormat="1" applyFont="1" applyBorder="1" applyAlignment="1">
      <alignment horizontal="center"/>
    </xf>
    <xf numFmtId="0" fontId="2" fillId="0" borderId="52" xfId="0" applyFont="1" applyBorder="1" applyAlignment="1" applyProtection="1">
      <alignment horizontal="center"/>
      <protection locked="0"/>
    </xf>
    <xf numFmtId="2" fontId="3" fillId="5" borderId="20" xfId="6" applyNumberFormat="1" applyFont="1" applyFill="1" applyBorder="1" applyProtection="1">
      <protection locked="0"/>
    </xf>
    <xf numFmtId="2" fontId="2" fillId="5" borderId="52" xfId="0" applyNumberFormat="1" applyFont="1" applyFill="1" applyBorder="1"/>
    <xf numFmtId="2" fontId="2" fillId="5" borderId="45" xfId="0" applyNumberFormat="1" applyFont="1" applyFill="1" applyBorder="1"/>
    <xf numFmtId="2" fontId="5" fillId="0" borderId="21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left" indent="3"/>
    </xf>
    <xf numFmtId="0" fontId="2" fillId="5" borderId="4" xfId="0" applyFont="1" applyFill="1" applyBorder="1" applyAlignment="1" applyProtection="1">
      <alignment horizontal="center"/>
      <protection locked="0"/>
    </xf>
    <xf numFmtId="167" fontId="5" fillId="5" borderId="59" xfId="2" applyNumberFormat="1" applyFont="1" applyFill="1" applyBorder="1" applyAlignment="1" applyProtection="1">
      <alignment horizontal="center"/>
      <protection locked="0"/>
    </xf>
    <xf numFmtId="167" fontId="5" fillId="5" borderId="48" xfId="2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165" fontId="2" fillId="2" borderId="2" xfId="0" applyNumberFormat="1" applyFont="1" applyFill="1" applyBorder="1"/>
    <xf numFmtId="0" fontId="2" fillId="2" borderId="45" xfId="0" applyFont="1" applyFill="1" applyBorder="1"/>
    <xf numFmtId="0" fontId="2" fillId="2" borderId="43" xfId="0" applyFont="1" applyFill="1" applyBorder="1"/>
    <xf numFmtId="14" fontId="2" fillId="2" borderId="45" xfId="0" applyNumberFormat="1" applyFont="1" applyFill="1" applyBorder="1"/>
    <xf numFmtId="0" fontId="2" fillId="2" borderId="0" xfId="0" applyFont="1" applyFill="1"/>
    <xf numFmtId="0" fontId="2" fillId="2" borderId="7" xfId="0" applyFont="1" applyFill="1" applyBorder="1"/>
    <xf numFmtId="165" fontId="2" fillId="2" borderId="7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2" fontId="2" fillId="6" borderId="11" xfId="0" applyNumberFormat="1" applyFont="1" applyFill="1" applyBorder="1" applyAlignment="1">
      <alignment horizontal="center" wrapText="1"/>
    </xf>
    <xf numFmtId="165" fontId="2" fillId="2" borderId="12" xfId="0" applyNumberFormat="1" applyFont="1" applyFill="1" applyBorder="1" applyAlignment="1">
      <alignment wrapText="1"/>
    </xf>
    <xf numFmtId="2" fontId="2" fillId="3" borderId="1" xfId="0" applyNumberFormat="1" applyFont="1" applyFill="1" applyBorder="1"/>
    <xf numFmtId="0" fontId="2" fillId="3" borderId="0" xfId="0" applyFont="1" applyFill="1"/>
    <xf numFmtId="2" fontId="2" fillId="3" borderId="2" xfId="0" applyNumberFormat="1" applyFont="1" applyFill="1" applyBorder="1"/>
    <xf numFmtId="2" fontId="2" fillId="6" borderId="2" xfId="0" applyNumberFormat="1" applyFont="1" applyFill="1" applyBorder="1"/>
    <xf numFmtId="165" fontId="2" fillId="3" borderId="46" xfId="0" applyNumberFormat="1" applyFont="1" applyFill="1" applyBorder="1"/>
    <xf numFmtId="2" fontId="2" fillId="2" borderId="52" xfId="0" applyNumberFormat="1" applyFont="1" applyFill="1" applyBorder="1"/>
    <xf numFmtId="3" fontId="2" fillId="2" borderId="45" xfId="0" applyNumberFormat="1" applyFont="1" applyFill="1" applyBorder="1"/>
    <xf numFmtId="2" fontId="2" fillId="2" borderId="45" xfId="0" applyNumberFormat="1" applyFont="1" applyFill="1" applyBorder="1"/>
    <xf numFmtId="2" fontId="2" fillId="6" borderId="45" xfId="0" applyNumberFormat="1" applyFont="1" applyFill="1" applyBorder="1"/>
    <xf numFmtId="165" fontId="2" fillId="2" borderId="61" xfId="0" applyNumberFormat="1" applyFont="1" applyFill="1" applyBorder="1"/>
    <xf numFmtId="3" fontId="2" fillId="2" borderId="19" xfId="0" applyNumberFormat="1" applyFont="1" applyFill="1" applyBorder="1"/>
    <xf numFmtId="165" fontId="2" fillId="2" borderId="52" xfId="0" applyNumberFormat="1" applyFont="1" applyFill="1" applyBorder="1"/>
    <xf numFmtId="3" fontId="2" fillId="0" borderId="62" xfId="0" applyNumberFormat="1" applyFont="1" applyBorder="1"/>
    <xf numFmtId="3" fontId="2" fillId="0" borderId="63" xfId="0" applyNumberFormat="1" applyFont="1" applyBorder="1"/>
    <xf numFmtId="3" fontId="2" fillId="0" borderId="53" xfId="0" applyNumberFormat="1" applyFont="1" applyBorder="1"/>
    <xf numFmtId="165" fontId="2" fillId="0" borderId="32" xfId="0" applyNumberFormat="1" applyFont="1" applyBorder="1"/>
    <xf numFmtId="2" fontId="2" fillId="4" borderId="4" xfId="0" applyNumberFormat="1" applyFont="1" applyFill="1" applyBorder="1" applyProtection="1">
      <protection locked="0"/>
    </xf>
    <xf numFmtId="3" fontId="2" fillId="0" borderId="0" xfId="0" applyNumberFormat="1" applyFont="1"/>
    <xf numFmtId="2" fontId="2" fillId="4" borderId="0" xfId="0" applyNumberFormat="1" applyFont="1" applyFill="1" applyProtection="1">
      <protection locked="0"/>
    </xf>
    <xf numFmtId="3" fontId="2" fillId="0" borderId="5" xfId="0" applyNumberFormat="1" applyFont="1" applyBorder="1"/>
    <xf numFmtId="3" fontId="2" fillId="0" borderId="59" xfId="0" applyNumberFormat="1" applyFont="1" applyBorder="1"/>
    <xf numFmtId="165" fontId="2" fillId="0" borderId="41" xfId="0" applyNumberFormat="1" applyFont="1" applyBorder="1"/>
    <xf numFmtId="2" fontId="2" fillId="6" borderId="40" xfId="0" applyNumberFormat="1" applyFont="1" applyFill="1" applyBorder="1"/>
    <xf numFmtId="2" fontId="2" fillId="6" borderId="36" xfId="0" applyNumberFormat="1" applyFont="1" applyFill="1" applyBorder="1"/>
    <xf numFmtId="165" fontId="2" fillId="0" borderId="35" xfId="0" applyNumberFormat="1" applyFont="1" applyBorder="1"/>
    <xf numFmtId="3" fontId="2" fillId="0" borderId="45" xfId="0" applyNumberFormat="1" applyFont="1" applyBorder="1"/>
    <xf numFmtId="2" fontId="2" fillId="4" borderId="45" xfId="0" applyNumberFormat="1" applyFont="1" applyFill="1" applyBorder="1" applyProtection="1">
      <protection locked="0"/>
    </xf>
    <xf numFmtId="3" fontId="2" fillId="0" borderId="19" xfId="0" applyNumberFormat="1" applyFont="1" applyBorder="1"/>
    <xf numFmtId="2" fontId="2" fillId="6" borderId="71" xfId="0" applyNumberFormat="1" applyFont="1" applyFill="1" applyBorder="1"/>
    <xf numFmtId="0" fontId="2" fillId="0" borderId="26" xfId="0" applyFont="1" applyBorder="1"/>
    <xf numFmtId="0" fontId="2" fillId="0" borderId="43" xfId="0" applyFont="1" applyBorder="1"/>
    <xf numFmtId="2" fontId="2" fillId="0" borderId="54" xfId="0" applyNumberFormat="1" applyFont="1" applyBorder="1"/>
    <xf numFmtId="3" fontId="2" fillId="0" borderId="43" xfId="0" applyNumberFormat="1" applyFont="1" applyBorder="1"/>
    <xf numFmtId="2" fontId="2" fillId="0" borderId="43" xfId="0" applyNumberFormat="1" applyFont="1" applyBorder="1"/>
    <xf numFmtId="3" fontId="2" fillId="0" borderId="27" xfId="0" applyNumberFormat="1" applyFont="1" applyBorder="1"/>
    <xf numFmtId="165" fontId="2" fillId="0" borderId="54" xfId="0" applyNumberFormat="1" applyFont="1" applyBorder="1"/>
    <xf numFmtId="2" fontId="2" fillId="5" borderId="61" xfId="0" applyNumberFormat="1" applyFont="1" applyFill="1" applyBorder="1" applyProtection="1">
      <protection locked="0"/>
    </xf>
    <xf numFmtId="2" fontId="2" fillId="5" borderId="62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2" fontId="2" fillId="5" borderId="0" xfId="0" applyNumberFormat="1" applyFont="1" applyFill="1" applyProtection="1">
      <protection locked="0"/>
    </xf>
    <xf numFmtId="2" fontId="2" fillId="5" borderId="54" xfId="0" applyNumberFormat="1" applyFont="1" applyFill="1" applyBorder="1" applyProtection="1">
      <protection locked="0"/>
    </xf>
    <xf numFmtId="2" fontId="2" fillId="5" borderId="43" xfId="0" applyNumberFormat="1" applyFont="1" applyFill="1" applyBorder="1" applyProtection="1">
      <protection locked="0"/>
    </xf>
    <xf numFmtId="2" fontId="2" fillId="0" borderId="4" xfId="0" applyNumberFormat="1" applyFont="1" applyBorder="1"/>
    <xf numFmtId="2" fontId="2" fillId="0" borderId="0" xfId="0" applyNumberFormat="1" applyFont="1"/>
    <xf numFmtId="165" fontId="2" fillId="0" borderId="4" xfId="0" applyNumberFormat="1" applyFont="1" applyBorder="1"/>
    <xf numFmtId="2" fontId="2" fillId="7" borderId="4" xfId="0" applyNumberFormat="1" applyFont="1" applyFill="1" applyBorder="1" applyProtection="1">
      <protection locked="0"/>
    </xf>
    <xf numFmtId="2" fontId="2" fillId="7" borderId="0" xfId="0" applyNumberFormat="1" applyFont="1" applyFill="1" applyProtection="1">
      <protection locked="0"/>
    </xf>
    <xf numFmtId="2" fontId="2" fillId="7" borderId="54" xfId="0" applyNumberFormat="1" applyFont="1" applyFill="1" applyBorder="1" applyProtection="1">
      <protection locked="0"/>
    </xf>
    <xf numFmtId="2" fontId="2" fillId="7" borderId="43" xfId="0" applyNumberFormat="1" applyFont="1" applyFill="1" applyBorder="1" applyProtection="1">
      <protection locked="0"/>
    </xf>
    <xf numFmtId="3" fontId="2" fillId="0" borderId="42" xfId="0" applyNumberFormat="1" applyFont="1" applyBorder="1"/>
    <xf numFmtId="2" fontId="2" fillId="0" borderId="35" xfId="0" applyNumberFormat="1" applyFont="1" applyBorder="1"/>
    <xf numFmtId="3" fontId="2" fillId="0" borderId="36" xfId="0" applyNumberFormat="1" applyFont="1" applyBorder="1"/>
    <xf numFmtId="2" fontId="2" fillId="0" borderId="27" xfId="0" applyNumberFormat="1" applyFont="1" applyBorder="1"/>
    <xf numFmtId="3" fontId="2" fillId="0" borderId="37" xfId="0" applyNumberFormat="1" applyFont="1" applyBorder="1"/>
    <xf numFmtId="3" fontId="2" fillId="0" borderId="20" xfId="0" applyNumberFormat="1" applyFont="1" applyBorder="1"/>
    <xf numFmtId="1" fontId="2" fillId="7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/>
    <xf numFmtId="1" fontId="2" fillId="7" borderId="48" xfId="0" applyNumberFormat="1" applyFont="1" applyFill="1" applyBorder="1" applyAlignment="1" applyProtection="1">
      <alignment horizontal="center"/>
      <protection locked="0"/>
    </xf>
    <xf numFmtId="2" fontId="2" fillId="6" borderId="43" xfId="0" applyNumberFormat="1" applyFont="1" applyFill="1" applyBorder="1"/>
    <xf numFmtId="3" fontId="2" fillId="0" borderId="14" xfId="0" applyNumberFormat="1" applyFont="1" applyBorder="1"/>
    <xf numFmtId="1" fontId="2" fillId="9" borderId="48" xfId="0" applyNumberFormat="1" applyFont="1" applyFill="1" applyBorder="1" applyAlignment="1" applyProtection="1">
      <alignment horizontal="center"/>
      <protection locked="0"/>
    </xf>
    <xf numFmtId="1" fontId="2" fillId="8" borderId="48" xfId="0" applyNumberFormat="1" applyFont="1" applyFill="1" applyBorder="1" applyAlignment="1" applyProtection="1">
      <alignment horizontal="center"/>
      <protection locked="0"/>
    </xf>
    <xf numFmtId="1" fontId="2" fillId="5" borderId="48" xfId="0" applyNumberFormat="1" applyFont="1" applyFill="1" applyBorder="1" applyAlignment="1" applyProtection="1">
      <alignment horizontal="center"/>
      <protection locked="0"/>
    </xf>
    <xf numFmtId="2" fontId="2" fillId="6" borderId="62" xfId="0" applyNumberFormat="1" applyFont="1" applyFill="1" applyBorder="1"/>
    <xf numFmtId="1" fontId="2" fillId="5" borderId="16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Border="1"/>
    <xf numFmtId="3" fontId="2" fillId="0" borderId="44" xfId="0" applyNumberFormat="1" applyFont="1" applyBorder="1"/>
    <xf numFmtId="0" fontId="2" fillId="0" borderId="46" xfId="0" applyFont="1" applyBorder="1"/>
    <xf numFmtId="2" fontId="2" fillId="0" borderId="47" xfId="0" applyNumberFormat="1" applyFont="1" applyBorder="1"/>
    <xf numFmtId="0" fontId="2" fillId="0" borderId="47" xfId="0" applyFont="1" applyBorder="1"/>
    <xf numFmtId="2" fontId="2" fillId="6" borderId="47" xfId="0" applyNumberFormat="1" applyFont="1" applyFill="1" applyBorder="1"/>
    <xf numFmtId="165" fontId="2" fillId="0" borderId="1" xfId="0" applyNumberFormat="1" applyFont="1" applyBorder="1"/>
    <xf numFmtId="2" fontId="2" fillId="2" borderId="57" xfId="0" applyNumberFormat="1" applyFont="1" applyFill="1" applyBorder="1"/>
    <xf numFmtId="0" fontId="2" fillId="2" borderId="57" xfId="0" applyFont="1" applyFill="1" applyBorder="1"/>
    <xf numFmtId="2" fontId="2" fillId="6" borderId="7" xfId="0" applyNumberFormat="1" applyFont="1" applyFill="1" applyBorder="1"/>
    <xf numFmtId="165" fontId="2" fillId="2" borderId="67" xfId="0" applyNumberFormat="1" applyFont="1" applyFill="1" applyBorder="1"/>
    <xf numFmtId="3" fontId="2" fillId="0" borderId="2" xfId="0" applyNumberFormat="1" applyFont="1" applyBorder="1"/>
    <xf numFmtId="9" fontId="2" fillId="6" borderId="58" xfId="0" applyNumberFormat="1" applyFont="1" applyFill="1" applyBorder="1"/>
    <xf numFmtId="165" fontId="2" fillId="0" borderId="55" xfId="0" applyNumberFormat="1" applyFont="1" applyBorder="1"/>
    <xf numFmtId="9" fontId="2" fillId="6" borderId="59" xfId="0" applyNumberFormat="1" applyFont="1" applyFill="1" applyBorder="1"/>
    <xf numFmtId="165" fontId="2" fillId="0" borderId="48" xfId="0" applyNumberFormat="1" applyFont="1" applyBorder="1"/>
    <xf numFmtId="9" fontId="2" fillId="6" borderId="27" xfId="0" applyNumberFormat="1" applyFont="1" applyFill="1" applyBorder="1"/>
    <xf numFmtId="165" fontId="2" fillId="0" borderId="16" xfId="0" applyNumberFormat="1" applyFont="1" applyBorder="1"/>
    <xf numFmtId="164" fontId="2" fillId="6" borderId="43" xfId="0" applyNumberFormat="1" applyFont="1" applyFill="1" applyBorder="1"/>
    <xf numFmtId="0" fontId="2" fillId="0" borderId="4" xfId="0" applyFont="1" applyBorder="1"/>
    <xf numFmtId="2" fontId="2" fillId="0" borderId="7" xfId="0" applyNumberFormat="1" applyFont="1" applyBorder="1"/>
    <xf numFmtId="0" fontId="2" fillId="0" borderId="12" xfId="0" applyFont="1" applyBorder="1" applyAlignment="1">
      <alignment horizontal="center"/>
    </xf>
    <xf numFmtId="2" fontId="2" fillId="6" borderId="0" xfId="0" applyNumberFormat="1" applyFont="1" applyFill="1"/>
    <xf numFmtId="165" fontId="2" fillId="0" borderId="12" xfId="0" applyNumberFormat="1" applyFont="1" applyBorder="1"/>
    <xf numFmtId="3" fontId="2" fillId="0" borderId="47" xfId="0" applyNumberFormat="1" applyFont="1" applyBorder="1"/>
    <xf numFmtId="3" fontId="2" fillId="0" borderId="60" xfId="0" applyNumberFormat="1" applyFont="1" applyBorder="1"/>
    <xf numFmtId="165" fontId="2" fillId="0" borderId="61" xfId="0" applyNumberFormat="1" applyFont="1" applyBorder="1"/>
    <xf numFmtId="2" fontId="2" fillId="6" borderId="57" xfId="0" applyNumberFormat="1" applyFont="1" applyFill="1" applyBorder="1"/>
    <xf numFmtId="0" fontId="2" fillId="4" borderId="17" xfId="0" applyFont="1" applyFill="1" applyBorder="1" applyProtection="1">
      <protection locked="0"/>
    </xf>
    <xf numFmtId="0" fontId="2" fillId="0" borderId="52" xfId="0" applyFont="1" applyBorder="1"/>
    <xf numFmtId="3" fontId="2" fillId="4" borderId="37" xfId="0" applyNumberFormat="1" applyFont="1" applyFill="1" applyBorder="1" applyProtection="1">
      <protection locked="0"/>
    </xf>
    <xf numFmtId="3" fontId="2" fillId="4" borderId="20" xfId="0" applyNumberFormat="1" applyFont="1" applyFill="1" applyBorder="1" applyProtection="1">
      <protection locked="0"/>
    </xf>
    <xf numFmtId="0" fontId="2" fillId="0" borderId="67" xfId="0" applyFont="1" applyBorder="1"/>
    <xf numFmtId="2" fontId="2" fillId="0" borderId="57" xfId="0" applyNumberFormat="1" applyFont="1" applyBorder="1"/>
    <xf numFmtId="0" fontId="2" fillId="0" borderId="57" xfId="0" applyFont="1" applyBorder="1"/>
    <xf numFmtId="0" fontId="2" fillId="0" borderId="67" xfId="0" applyFont="1" applyBorder="1" applyAlignment="1">
      <alignment horizontal="center"/>
    </xf>
    <xf numFmtId="0" fontId="2" fillId="0" borderId="23" xfId="0" applyFont="1" applyBorder="1"/>
    <xf numFmtId="2" fontId="2" fillId="6" borderId="38" xfId="0" applyNumberFormat="1" applyFont="1" applyFill="1" applyBorder="1"/>
    <xf numFmtId="165" fontId="2" fillId="0" borderId="67" xfId="0" applyNumberFormat="1" applyFont="1" applyBorder="1"/>
    <xf numFmtId="0" fontId="2" fillId="4" borderId="54" xfId="0" applyFont="1" applyFill="1" applyBorder="1" applyProtection="1">
      <protection locked="0"/>
    </xf>
    <xf numFmtId="165" fontId="2" fillId="0" borderId="13" xfId="0" applyNumberFormat="1" applyFont="1" applyBorder="1"/>
    <xf numFmtId="165" fontId="2" fillId="0" borderId="29" xfId="0" applyNumberFormat="1" applyFont="1" applyBorder="1"/>
    <xf numFmtId="0" fontId="2" fillId="7" borderId="19" xfId="0" applyFont="1" applyFill="1" applyBorder="1"/>
    <xf numFmtId="0" fontId="2" fillId="0" borderId="7" xfId="0" applyFont="1" applyBorder="1"/>
    <xf numFmtId="165" fontId="2" fillId="0" borderId="7" xfId="0" applyNumberFormat="1" applyFont="1" applyBorder="1"/>
    <xf numFmtId="9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8" fontId="2" fillId="13" borderId="20" xfId="6" applyNumberFormat="1" applyFont="1" applyFill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168" fontId="2" fillId="0" borderId="0" xfId="6" applyNumberFormat="1" applyFont="1" applyBorder="1"/>
    <xf numFmtId="168" fontId="2" fillId="0" borderId="0" xfId="6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5" fontId="2" fillId="0" borderId="43" xfId="0" applyNumberFormat="1" applyFont="1" applyBorder="1"/>
    <xf numFmtId="0" fontId="54" fillId="0" borderId="0" xfId="0" applyFont="1" applyAlignment="1">
      <alignment horizontal="right"/>
    </xf>
    <xf numFmtId="0" fontId="5" fillId="0" borderId="74" xfId="0" applyFont="1" applyBorder="1" applyAlignment="1">
      <alignment horizontal="center"/>
    </xf>
    <xf numFmtId="0" fontId="2" fillId="7" borderId="65" xfId="0" applyFont="1" applyFill="1" applyBorder="1" applyAlignment="1">
      <alignment horizontal="left" indent="2"/>
    </xf>
    <xf numFmtId="0" fontId="2" fillId="7" borderId="26" xfId="0" applyFont="1" applyFill="1" applyBorder="1" applyAlignment="1">
      <alignment horizontal="left" indent="2"/>
    </xf>
    <xf numFmtId="0" fontId="3" fillId="0" borderId="42" xfId="0" applyFont="1" applyBorder="1" applyAlignment="1">
      <alignment horizontal="left" indent="1"/>
    </xf>
    <xf numFmtId="0" fontId="3" fillId="0" borderId="44" xfId="0" applyFont="1" applyBorder="1" applyAlignment="1">
      <alignment horizontal="left" indent="1"/>
    </xf>
    <xf numFmtId="0" fontId="30" fillId="0" borderId="75" xfId="0" applyFont="1" applyBorder="1" applyAlignment="1">
      <alignment horizontal="right"/>
    </xf>
    <xf numFmtId="168" fontId="11" fillId="0" borderId="17" xfId="6" applyNumberFormat="1" applyFont="1" applyBorder="1" applyAlignment="1">
      <alignment horizontal="center"/>
    </xf>
    <xf numFmtId="168" fontId="11" fillId="0" borderId="21" xfId="6" applyNumberFormat="1" applyFont="1" applyBorder="1" applyAlignment="1">
      <alignment horizontal="center"/>
    </xf>
    <xf numFmtId="169" fontId="2" fillId="4" borderId="61" xfId="0" applyNumberFormat="1" applyFont="1" applyFill="1" applyBorder="1" applyProtection="1">
      <protection locked="0"/>
    </xf>
    <xf numFmtId="169" fontId="2" fillId="4" borderId="4" xfId="0" applyNumberFormat="1" applyFont="1" applyFill="1" applyBorder="1" applyProtection="1">
      <protection locked="0"/>
    </xf>
    <xf numFmtId="169" fontId="2" fillId="4" borderId="62" xfId="0" applyNumberFormat="1" applyFont="1" applyFill="1" applyBorder="1" applyProtection="1">
      <protection locked="0"/>
    </xf>
    <xf numFmtId="169" fontId="2" fillId="4" borderId="0" xfId="0" applyNumberFormat="1" applyFont="1" applyFill="1" applyProtection="1">
      <protection locked="0"/>
    </xf>
    <xf numFmtId="0" fontId="5" fillId="0" borderId="46" xfId="0" applyFont="1" applyBorder="1" applyAlignment="1">
      <alignment horizontal="right"/>
    </xf>
    <xf numFmtId="168" fontId="11" fillId="0" borderId="52" xfId="6" applyNumberFormat="1" applyFont="1" applyFill="1" applyBorder="1" applyProtection="1">
      <protection locked="0"/>
    </xf>
    <xf numFmtId="168" fontId="11" fillId="0" borderId="19" xfId="6" applyNumberFormat="1" applyFont="1" applyFill="1" applyBorder="1" applyAlignment="1" applyProtection="1">
      <alignment horizontal="center"/>
      <protection locked="0"/>
    </xf>
    <xf numFmtId="2" fontId="11" fillId="0" borderId="45" xfId="0" applyNumberFormat="1" applyFont="1" applyBorder="1"/>
    <xf numFmtId="2" fontId="11" fillId="0" borderId="45" xfId="0" applyNumberFormat="1" applyFont="1" applyBorder="1" applyAlignment="1">
      <alignment horizontal="right"/>
    </xf>
    <xf numFmtId="3" fontId="26" fillId="0" borderId="69" xfId="0" applyNumberFormat="1" applyFont="1" applyBorder="1"/>
    <xf numFmtId="3" fontId="26" fillId="0" borderId="68" xfId="0" applyNumberFormat="1" applyFont="1" applyBorder="1"/>
    <xf numFmtId="165" fontId="26" fillId="0" borderId="49" xfId="0" applyNumberFormat="1" applyFont="1" applyBorder="1"/>
    <xf numFmtId="166" fontId="11" fillId="0" borderId="50" xfId="1" applyNumberFormat="1" applyFont="1" applyFill="1" applyBorder="1" applyAlignment="1">
      <alignment horizontal="center"/>
    </xf>
    <xf numFmtId="166" fontId="11" fillId="0" borderId="72" xfId="1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1" fontId="5" fillId="4" borderId="25" xfId="0" applyNumberFormat="1" applyFont="1" applyFill="1" applyBorder="1" applyAlignment="1">
      <alignment horizontal="center"/>
    </xf>
    <xf numFmtId="3" fontId="30" fillId="0" borderId="37" xfId="0" applyNumberFormat="1" applyFont="1" applyBorder="1"/>
    <xf numFmtId="0" fontId="30" fillId="0" borderId="52" xfId="0" applyFont="1" applyBorder="1" applyAlignment="1">
      <alignment horizontal="center"/>
    </xf>
    <xf numFmtId="0" fontId="30" fillId="0" borderId="45" xfId="0" applyFont="1" applyBorder="1"/>
    <xf numFmtId="3" fontId="30" fillId="0" borderId="20" xfId="0" applyNumberFormat="1" applyFont="1" applyBorder="1"/>
    <xf numFmtId="0" fontId="30" fillId="6" borderId="37" xfId="0" applyFont="1" applyFill="1" applyBorder="1"/>
    <xf numFmtId="165" fontId="30" fillId="0" borderId="30" xfId="0" applyNumberFormat="1" applyFont="1" applyBorder="1"/>
    <xf numFmtId="4" fontId="32" fillId="0" borderId="20" xfId="0" applyNumberFormat="1" applyFont="1" applyBorder="1"/>
    <xf numFmtId="4" fontId="32" fillId="0" borderId="19" xfId="0" applyNumberFormat="1" applyFont="1" applyBorder="1" applyAlignment="1">
      <alignment horizontal="left"/>
    </xf>
    <xf numFmtId="4" fontId="32" fillId="0" borderId="33" xfId="0" applyNumberFormat="1" applyFont="1" applyBorder="1"/>
    <xf numFmtId="0" fontId="11" fillId="0" borderId="40" xfId="0" applyFont="1" applyBorder="1"/>
    <xf numFmtId="4" fontId="32" fillId="0" borderId="53" xfId="0" applyNumberFormat="1" applyFont="1" applyBorder="1" applyAlignment="1">
      <alignment horizontal="left"/>
    </xf>
    <xf numFmtId="2" fontId="5" fillId="0" borderId="37" xfId="6" applyNumberFormat="1" applyFont="1" applyFill="1" applyBorder="1" applyAlignment="1" applyProtection="1">
      <alignment horizontal="center"/>
    </xf>
    <xf numFmtId="2" fontId="2" fillId="0" borderId="37" xfId="6" applyNumberFormat="1" applyFont="1" applyFill="1" applyBorder="1" applyProtection="1"/>
    <xf numFmtId="2" fontId="32" fillId="0" borderId="45" xfId="6" applyNumberFormat="1" applyFont="1" applyFill="1" applyBorder="1" applyAlignment="1" applyProtection="1">
      <alignment horizontal="left"/>
    </xf>
    <xf numFmtId="3" fontId="11" fillId="0" borderId="37" xfId="0" applyNumberFormat="1" applyFont="1" applyBorder="1"/>
    <xf numFmtId="2" fontId="5" fillId="0" borderId="37" xfId="0" applyNumberFormat="1" applyFont="1" applyBorder="1" applyAlignment="1">
      <alignment horizontal="center"/>
    </xf>
    <xf numFmtId="0" fontId="2" fillId="0" borderId="37" xfId="0" applyFont="1" applyBorder="1"/>
    <xf numFmtId="4" fontId="32" fillId="0" borderId="45" xfId="0" applyNumberFormat="1" applyFont="1" applyBorder="1" applyAlignment="1">
      <alignment horizontal="left" indent="1"/>
    </xf>
    <xf numFmtId="168" fontId="0" fillId="0" borderId="0" xfId="6" applyNumberFormat="1" applyFont="1"/>
    <xf numFmtId="0" fontId="55" fillId="15" borderId="60" xfId="0" applyFont="1" applyFill="1" applyBorder="1" applyAlignment="1">
      <alignment horizontal="center"/>
    </xf>
    <xf numFmtId="1" fontId="2" fillId="4" borderId="52" xfId="0" applyNumberFormat="1" applyFont="1" applyFill="1" applyBorder="1" applyProtection="1">
      <protection locked="0"/>
    </xf>
    <xf numFmtId="0" fontId="35" fillId="0" borderId="46" xfId="0" applyFont="1" applyBorder="1"/>
    <xf numFmtId="0" fontId="35" fillId="3" borderId="6" xfId="0" applyFont="1" applyFill="1" applyBorder="1"/>
    <xf numFmtId="0" fontId="0" fillId="0" borderId="0" xfId="0" applyAlignment="1">
      <alignment wrapText="1"/>
    </xf>
    <xf numFmtId="0" fontId="42" fillId="14" borderId="62" xfId="0" applyFont="1" applyFill="1" applyBorder="1"/>
    <xf numFmtId="0" fontId="43" fillId="0" borderId="71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2" fillId="0" borderId="71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2" fillId="0" borderId="36" xfId="0" applyFont="1" applyBorder="1" applyAlignment="1">
      <alignment vertical="center"/>
    </xf>
    <xf numFmtId="0" fontId="46" fillId="0" borderId="43" xfId="0" applyFont="1" applyBorder="1" applyAlignment="1">
      <alignment vertical="center"/>
    </xf>
    <xf numFmtId="0" fontId="3" fillId="0" borderId="60" xfId="0" applyFont="1" applyBorder="1" applyAlignment="1">
      <alignment horizontal="center" wrapText="1"/>
    </xf>
    <xf numFmtId="4" fontId="2" fillId="0" borderId="19" xfId="0" applyNumberFormat="1" applyFont="1" applyBorder="1"/>
    <xf numFmtId="2" fontId="2" fillId="0" borderId="19" xfId="6" applyNumberFormat="1" applyFont="1" applyFill="1" applyBorder="1" applyProtection="1"/>
    <xf numFmtId="2" fontId="2" fillId="0" borderId="19" xfId="0" applyNumberFormat="1" applyFont="1" applyBorder="1"/>
    <xf numFmtId="2" fontId="2" fillId="0" borderId="45" xfId="6" applyNumberFormat="1" applyFont="1" applyFill="1" applyBorder="1" applyProtection="1"/>
    <xf numFmtId="0" fontId="8" fillId="0" borderId="39" xfId="0" applyFont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 wrapText="1"/>
    </xf>
    <xf numFmtId="3" fontId="11" fillId="0" borderId="37" xfId="0" applyNumberFormat="1" applyFont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4" fontId="32" fillId="0" borderId="19" xfId="0" applyNumberFormat="1" applyFont="1" applyBorder="1"/>
    <xf numFmtId="2" fontId="32" fillId="0" borderId="19" xfId="6" applyNumberFormat="1" applyFont="1" applyFill="1" applyBorder="1" applyProtection="1"/>
    <xf numFmtId="4" fontId="33" fillId="0" borderId="19" xfId="0" applyNumberFormat="1" applyFont="1" applyBorder="1"/>
    <xf numFmtId="0" fontId="2" fillId="0" borderId="40" xfId="0" applyFont="1" applyBorder="1" applyAlignment="1">
      <alignment horizontal="center"/>
    </xf>
    <xf numFmtId="2" fontId="2" fillId="0" borderId="37" xfId="6" applyNumberFormat="1" applyFont="1" applyFill="1" applyBorder="1" applyAlignment="1" applyProtection="1">
      <alignment horizontal="center"/>
    </xf>
    <xf numFmtId="0" fontId="2" fillId="0" borderId="37" xfId="0" applyFont="1" applyBorder="1" applyAlignment="1">
      <alignment horizontal="center"/>
    </xf>
    <xf numFmtId="4" fontId="32" fillId="0" borderId="53" xfId="0" applyNumberFormat="1" applyFont="1" applyBorder="1"/>
    <xf numFmtId="2" fontId="32" fillId="0" borderId="45" xfId="6" applyNumberFormat="1" applyFont="1" applyFill="1" applyBorder="1" applyProtection="1"/>
    <xf numFmtId="4" fontId="33" fillId="0" borderId="45" xfId="0" applyNumberFormat="1" applyFont="1" applyBorder="1"/>
    <xf numFmtId="0" fontId="67" fillId="0" borderId="0" xfId="0" applyFont="1" applyAlignment="1">
      <alignment horizontal="right" vertical="center" indent="2"/>
    </xf>
    <xf numFmtId="8" fontId="5" fillId="0" borderId="5" xfId="0" applyNumberFormat="1" applyFont="1" applyBorder="1" applyAlignment="1">
      <alignment horizontal="center" vertical="center"/>
    </xf>
    <xf numFmtId="43" fontId="68" fillId="0" borderId="4" xfId="6" applyFont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9" fontId="21" fillId="6" borderId="0" xfId="2" applyFont="1" applyFill="1" applyAlignment="1">
      <alignment horizontal="center" wrapText="1"/>
    </xf>
    <xf numFmtId="165" fontId="21" fillId="6" borderId="0" xfId="0" applyNumberFormat="1" applyFont="1" applyFill="1" applyAlignment="1">
      <alignment horizontal="center" wrapText="1"/>
    </xf>
    <xf numFmtId="166" fontId="21" fillId="6" borderId="0" xfId="0" applyNumberFormat="1" applyFont="1" applyFill="1" applyAlignment="1">
      <alignment horizontal="center" wrapText="1"/>
    </xf>
    <xf numFmtId="9" fontId="0" fillId="4" borderId="0" xfId="2" applyFont="1" applyFill="1" applyAlignment="1" applyProtection="1">
      <alignment horizontal="center"/>
      <protection locked="0"/>
    </xf>
    <xf numFmtId="0" fontId="0" fillId="4" borderId="37" xfId="0" applyFill="1" applyBorder="1" applyProtection="1">
      <protection locked="0"/>
    </xf>
    <xf numFmtId="0" fontId="0" fillId="4" borderId="45" xfId="0" applyFill="1" applyBorder="1"/>
    <xf numFmtId="0" fontId="0" fillId="4" borderId="19" xfId="0" applyFill="1" applyBorder="1"/>
    <xf numFmtId="165" fontId="0" fillId="4" borderId="20" xfId="0" applyNumberFormat="1" applyFill="1" applyBorder="1" applyProtection="1">
      <protection locked="0"/>
    </xf>
    <xf numFmtId="165" fontId="0" fillId="4" borderId="20" xfId="0" applyNumberFormat="1" applyFill="1" applyBorder="1"/>
    <xf numFmtId="166" fontId="0" fillId="4" borderId="20" xfId="0" applyNumberFormat="1" applyFill="1" applyBorder="1" applyProtection="1">
      <protection locked="0"/>
    </xf>
    <xf numFmtId="0" fontId="70" fillId="4" borderId="0" xfId="0" applyFont="1" applyFill="1"/>
    <xf numFmtId="0" fontId="0" fillId="0" borderId="37" xfId="0" applyBorder="1"/>
    <xf numFmtId="0" fontId="0" fillId="0" borderId="45" xfId="0" applyBorder="1"/>
    <xf numFmtId="0" fontId="0" fillId="0" borderId="19" xfId="0" applyBorder="1"/>
    <xf numFmtId="165" fontId="0" fillId="0" borderId="20" xfId="0" applyNumberFormat="1" applyBorder="1"/>
    <xf numFmtId="166" fontId="0" fillId="0" borderId="20" xfId="0" applyNumberFormat="1" applyBorder="1"/>
    <xf numFmtId="0" fontId="41" fillId="14" borderId="53" xfId="0" applyFont="1" applyFill="1" applyBorder="1" applyAlignment="1">
      <alignment horizontal="right" wrapText="1"/>
    </xf>
    <xf numFmtId="0" fontId="41" fillId="14" borderId="40" xfId="0" applyFont="1" applyFill="1" applyBorder="1" applyAlignment="1">
      <alignment vertical="center"/>
    </xf>
    <xf numFmtId="0" fontId="64" fillId="0" borderId="36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center" vertical="center" wrapText="1"/>
    </xf>
    <xf numFmtId="0" fontId="59" fillId="0" borderId="45" xfId="0" applyFont="1" applyBorder="1" applyAlignment="1">
      <alignment horizontal="left" vertical="center" wrapText="1"/>
    </xf>
    <xf numFmtId="0" fontId="59" fillId="0" borderId="19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 vertical="center"/>
    </xf>
    <xf numFmtId="0" fontId="59" fillId="0" borderId="19" xfId="0" applyFont="1" applyBorder="1" applyAlignment="1">
      <alignment horizontal="left" vertical="center"/>
    </xf>
    <xf numFmtId="0" fontId="65" fillId="4" borderId="36" xfId="0" applyFont="1" applyFill="1" applyBorder="1" applyAlignment="1">
      <alignment horizontal="left" vertical="center" wrapText="1" indent="1"/>
    </xf>
    <xf numFmtId="0" fontId="65" fillId="4" borderId="43" xfId="0" applyFont="1" applyFill="1" applyBorder="1" applyAlignment="1">
      <alignment horizontal="left" vertical="center" wrapText="1" indent="1"/>
    </xf>
    <xf numFmtId="0" fontId="65" fillId="4" borderId="27" xfId="0" applyFont="1" applyFill="1" applyBorder="1" applyAlignment="1">
      <alignment horizontal="left" vertical="center" wrapText="1" indent="1"/>
    </xf>
    <xf numFmtId="0" fontId="45" fillId="0" borderId="45" xfId="0" applyFont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45" fillId="0" borderId="43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58" fillId="0" borderId="37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left" vertical="center" wrapText="1" indent="1"/>
    </xf>
    <xf numFmtId="0" fontId="44" fillId="0" borderId="45" xfId="0" applyFont="1" applyBorder="1" applyAlignment="1">
      <alignment horizontal="left" vertical="center" wrapText="1" indent="1"/>
    </xf>
    <xf numFmtId="0" fontId="44" fillId="0" borderId="19" xfId="0" applyFont="1" applyBorder="1" applyAlignment="1">
      <alignment horizontal="left" vertical="center" wrapText="1" indent="1"/>
    </xf>
    <xf numFmtId="10" fontId="27" fillId="4" borderId="12" xfId="0" applyNumberFormat="1" applyFont="1" applyFill="1" applyBorder="1" applyAlignment="1" applyProtection="1">
      <alignment horizontal="center"/>
      <protection locked="0"/>
    </xf>
    <xf numFmtId="10" fontId="27" fillId="4" borderId="64" xfId="0" applyNumberFormat="1" applyFont="1" applyFill="1" applyBorder="1" applyAlignment="1" applyProtection="1">
      <alignment horizontal="center"/>
      <protection locked="0"/>
    </xf>
    <xf numFmtId="0" fontId="2" fillId="4" borderId="52" xfId="0" applyFont="1" applyFill="1" applyBorder="1" applyAlignment="1" applyProtection="1">
      <alignment horizontal="left"/>
      <protection locked="0"/>
    </xf>
    <xf numFmtId="0" fontId="2" fillId="4" borderId="45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46" xfId="0" applyFont="1" applyFill="1" applyBorder="1" applyAlignment="1" applyProtection="1">
      <alignment horizontal="left"/>
      <protection locked="0"/>
    </xf>
    <xf numFmtId="0" fontId="2" fillId="4" borderId="47" xfId="0" applyFont="1" applyFill="1" applyBorder="1" applyAlignment="1" applyProtection="1">
      <alignment horizontal="left"/>
      <protection locked="0"/>
    </xf>
    <xf numFmtId="0" fontId="2" fillId="4" borderId="60" xfId="0" applyFont="1" applyFill="1" applyBorder="1" applyAlignment="1" applyProtection="1">
      <alignment horizontal="left"/>
      <protection locked="0"/>
    </xf>
    <xf numFmtId="0" fontId="38" fillId="4" borderId="45" xfId="0" applyFont="1" applyFill="1" applyBorder="1" applyAlignment="1" applyProtection="1">
      <alignment horizontal="left"/>
      <protection locked="0"/>
    </xf>
    <xf numFmtId="2" fontId="18" fillId="3" borderId="58" xfId="0" applyNumberFormat="1" applyFont="1" applyFill="1" applyBorder="1" applyAlignment="1">
      <alignment horizontal="center"/>
    </xf>
    <xf numFmtId="2" fontId="18" fillId="3" borderId="2" xfId="0" applyNumberFormat="1" applyFont="1" applyFill="1" applyBorder="1" applyAlignment="1">
      <alignment horizontal="center"/>
    </xf>
    <xf numFmtId="0" fontId="18" fillId="3" borderId="10" xfId="0" applyFont="1" applyFill="1" applyBorder="1"/>
    <xf numFmtId="14" fontId="17" fillId="4" borderId="45" xfId="0" applyNumberFormat="1" applyFont="1" applyFill="1" applyBorder="1" applyAlignment="1" applyProtection="1">
      <alignment horizontal="left"/>
      <protection locked="0"/>
    </xf>
    <xf numFmtId="165" fontId="55" fillId="2" borderId="45" xfId="0" applyNumberFormat="1" applyFont="1" applyFill="1" applyBorder="1" applyAlignment="1">
      <alignment horizontal="right"/>
    </xf>
    <xf numFmtId="165" fontId="55" fillId="2" borderId="44" xfId="0" applyNumberFormat="1" applyFont="1" applyFill="1" applyBorder="1" applyAlignment="1">
      <alignment horizontal="right"/>
    </xf>
    <xf numFmtId="0" fontId="52" fillId="2" borderId="63" xfId="0" applyFont="1" applyFill="1" applyBorder="1" applyAlignment="1">
      <alignment horizontal="center" vertical="center" textRotation="255" wrapText="1"/>
    </xf>
    <xf numFmtId="0" fontId="52" fillId="2" borderId="5" xfId="0" applyFont="1" applyFill="1" applyBorder="1" applyAlignment="1">
      <alignment horizontal="center" vertical="center" textRotation="255" wrapText="1"/>
    </xf>
    <xf numFmtId="0" fontId="52" fillId="2" borderId="8" xfId="0" applyFont="1" applyFill="1" applyBorder="1" applyAlignment="1">
      <alignment horizontal="center" vertical="center" textRotation="255" wrapText="1"/>
    </xf>
    <xf numFmtId="0" fontId="18" fillId="4" borderId="47" xfId="0" applyFont="1" applyFill="1" applyBorder="1" applyAlignment="1" applyProtection="1">
      <alignment horizontal="left"/>
      <protection locked="0"/>
    </xf>
    <xf numFmtId="0" fontId="38" fillId="4" borderId="47" xfId="0" applyFont="1" applyFill="1" applyBorder="1" applyAlignment="1" applyProtection="1">
      <alignment horizontal="left"/>
      <protection locked="0"/>
    </xf>
    <xf numFmtId="2" fontId="18" fillId="3" borderId="9" xfId="0" applyNumberFormat="1" applyFont="1" applyFill="1" applyBorder="1" applyAlignment="1">
      <alignment horizontal="center"/>
    </xf>
    <xf numFmtId="0" fontId="18" fillId="3" borderId="56" xfId="0" applyFont="1" applyFill="1" applyBorder="1"/>
    <xf numFmtId="0" fontId="18" fillId="4" borderId="45" xfId="0" applyFont="1" applyFill="1" applyBorder="1" applyAlignment="1" applyProtection="1">
      <alignment horizontal="left"/>
      <protection locked="0"/>
    </xf>
    <xf numFmtId="0" fontId="7" fillId="4" borderId="45" xfId="0" applyFont="1" applyFill="1" applyBorder="1" applyAlignment="1" applyProtection="1">
      <alignment horizontal="left" wrapText="1"/>
      <protection locked="0"/>
    </xf>
    <xf numFmtId="14" fontId="27" fillId="4" borderId="45" xfId="0" applyNumberFormat="1" applyFont="1" applyFill="1" applyBorder="1" applyAlignment="1" applyProtection="1">
      <alignment horizontal="left"/>
      <protection locked="0"/>
    </xf>
    <xf numFmtId="0" fontId="2" fillId="4" borderId="54" xfId="0" applyFont="1" applyFill="1" applyBorder="1" applyAlignment="1" applyProtection="1">
      <alignment horizontal="left"/>
      <protection locked="0"/>
    </xf>
    <xf numFmtId="0" fontId="2" fillId="4" borderId="43" xfId="0" applyFont="1" applyFill="1" applyBorder="1" applyAlignment="1" applyProtection="1">
      <alignment horizontal="left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23" fillId="6" borderId="43" xfId="4" applyFont="1" applyFill="1" applyBorder="1" applyAlignment="1">
      <alignment horizontal="center" wrapText="1"/>
    </xf>
    <xf numFmtId="0" fontId="12" fillId="10" borderId="37" xfId="4" applyFont="1" applyFill="1" applyBorder="1" applyAlignment="1">
      <alignment horizontal="center" wrapText="1"/>
    </xf>
    <xf numFmtId="0" fontId="12" fillId="10" borderId="45" xfId="4" applyFont="1" applyFill="1" applyBorder="1" applyAlignment="1">
      <alignment horizontal="center" wrapText="1"/>
    </xf>
    <xf numFmtId="0" fontId="12" fillId="10" borderId="19" xfId="4" applyFont="1" applyFill="1" applyBorder="1" applyAlignment="1">
      <alignment horizontal="center" wrapText="1"/>
    </xf>
    <xf numFmtId="0" fontId="36" fillId="4" borderId="0" xfId="3" applyFont="1" applyFill="1" applyAlignment="1">
      <alignment horizontal="center" wrapText="1"/>
    </xf>
    <xf numFmtId="0" fontId="21" fillId="6" borderId="43" xfId="0" applyFont="1" applyFill="1" applyBorder="1" applyAlignment="1">
      <alignment horizontal="center" wrapText="1"/>
    </xf>
    <xf numFmtId="0" fontId="69" fillId="6" borderId="0" xfId="0" applyFont="1" applyFill="1" applyAlignment="1">
      <alignment horizontal="center"/>
    </xf>
  </cellXfs>
  <cellStyles count="7">
    <cellStyle name="Comma" xfId="6" builtinId="3"/>
    <cellStyle name="Currency" xfId="1" builtinId="4"/>
    <cellStyle name="Currency 2 2" xfId="5" xr:uid="{28956364-C99C-4D58-B25C-58A0CDE52A90}"/>
    <cellStyle name="Hyperlink" xfId="3" builtinId="8"/>
    <cellStyle name="Normal" xfId="0" builtinId="0"/>
    <cellStyle name="Normal 2 2 2" xfId="4" xr:uid="{431F6FAC-C0B8-4583-A68D-660E2B139B27}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(* #,##0_);_(* \(#,##0\);_(* &quot;-&quot;??_);_(@_)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64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00"/>
      <color rgb="FFFF6699"/>
      <color rgb="FFFF7C80"/>
      <color rgb="FFFFFF99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iceline.com/?tab=flights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680357</xdr:colOff>
      <xdr:row>2</xdr:row>
      <xdr:rowOff>64804</xdr:rowOff>
    </xdr:from>
    <xdr:to>
      <xdr:col>1</xdr:col>
      <xdr:colOff>2178708</xdr:colOff>
      <xdr:row>6</xdr:row>
      <xdr:rowOff>299935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59598-90D0-26C8-23D2-7AB9B5E3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161" y="541054"/>
          <a:ext cx="1498351" cy="1505131"/>
        </a:xfrm>
        <a:prstGeom prst="rect">
          <a:avLst/>
        </a:prstGeom>
      </xdr:spPr>
    </xdr:pic>
    <xdr:clientData/>
  </xdr:twoCellAnchor>
  <xdr:twoCellAnchor editAs="oneCell">
    <xdr:from>
      <xdr:col>21</xdr:col>
      <xdr:colOff>691696</xdr:colOff>
      <xdr:row>100</xdr:row>
      <xdr:rowOff>272143</xdr:rowOff>
    </xdr:from>
    <xdr:to>
      <xdr:col>22</xdr:col>
      <xdr:colOff>222704</xdr:colOff>
      <xdr:row>102</xdr:row>
      <xdr:rowOff>63954</xdr:rowOff>
    </xdr:to>
    <xdr:pic>
      <xdr:nvPicPr>
        <xdr:cNvPr id="4" name="Graphic 3" descr="Arrow Right with solid fill">
          <a:extLst>
            <a:ext uri="{FF2B5EF4-FFF2-40B4-BE49-F238E27FC236}">
              <a16:creationId xmlns:a16="http://schemas.microsoft.com/office/drawing/2014/main" id="{A68B7631-5B12-A2BC-65EF-CF20701D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632589" y="18857232"/>
          <a:ext cx="415472" cy="415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57151</xdr:rowOff>
    </xdr:from>
    <xdr:to>
      <xdr:col>13</xdr:col>
      <xdr:colOff>161925</xdr:colOff>
      <xdr:row>6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2CA91E-3BE5-4E12-0080-C2DC392A2238}"/>
            </a:ext>
          </a:extLst>
        </xdr:cNvPr>
        <xdr:cNvSpPr txBox="1"/>
      </xdr:nvSpPr>
      <xdr:spPr>
        <a:xfrm>
          <a:off x="6562725" y="228601"/>
          <a:ext cx="2466975" cy="76200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100" b="1"/>
            <a:t>Use this sheet to provide</a:t>
          </a:r>
          <a:r>
            <a:rPr lang="en-US" sz="1100" b="1" baseline="0"/>
            <a:t> additional details on materials and supplies your are requesting in your budget.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452488</xdr:colOff>
      <xdr:row>1</xdr:row>
      <xdr:rowOff>111432</xdr:rowOff>
    </xdr:from>
    <xdr:ext cx="5343525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6B64F-761B-4417-8A7E-57E919276103}"/>
            </a:ext>
          </a:extLst>
        </xdr:cNvPr>
        <xdr:cNvSpPr txBox="1"/>
      </xdr:nvSpPr>
      <xdr:spPr>
        <a:xfrm>
          <a:off x="22274263" y="349557"/>
          <a:ext cx="5343525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GSA Per Diem (domestic):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https://www.gsa.gov/travel/plan-book/per-diem-rates</a:t>
          </a:r>
          <a:endParaRPr lang="en-US" sz="1100" u="sng">
            <a:solidFill>
              <a:srgbClr val="0070C0"/>
            </a:solidFill>
          </a:endParaRPr>
        </a:p>
      </xdr:txBody>
    </xdr:sp>
    <xdr:clientData/>
  </xdr:oneCellAnchor>
  <xdr:oneCellAnchor>
    <xdr:from>
      <xdr:col>35</xdr:col>
      <xdr:colOff>452490</xdr:colOff>
      <xdr:row>2</xdr:row>
      <xdr:rowOff>197157</xdr:rowOff>
    </xdr:from>
    <xdr:ext cx="5342332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2E6D62-22C7-4419-A6D4-FC3C4AB52851}"/>
            </a:ext>
          </a:extLst>
        </xdr:cNvPr>
        <xdr:cNvSpPr txBox="1"/>
      </xdr:nvSpPr>
      <xdr:spPr>
        <a:xfrm>
          <a:off x="22274265" y="625782"/>
          <a:ext cx="5342332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U.S. Dept of State (foreign per diem): </a:t>
          </a:r>
          <a:r>
            <a:rPr lang="en-US" sz="11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https://aoprals.state.gov/web920/per_diem.asp</a:t>
          </a:r>
          <a:r>
            <a:rPr 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35</xdr:col>
      <xdr:colOff>452488</xdr:colOff>
      <xdr:row>3</xdr:row>
      <xdr:rowOff>82857</xdr:rowOff>
    </xdr:from>
    <xdr:ext cx="5343525" cy="264560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16114F-35C7-421D-8B16-D93AD4027723}"/>
            </a:ext>
          </a:extLst>
        </xdr:cNvPr>
        <xdr:cNvSpPr txBox="1"/>
      </xdr:nvSpPr>
      <xdr:spPr>
        <a:xfrm>
          <a:off x="22274263" y="835332"/>
          <a:ext cx="5343525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Priceline.com (airfare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quotes):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https://www.priceline.com/?tab=flights</a:t>
          </a:r>
          <a:endParaRPr lang="en-US" u="sng">
            <a:solidFill>
              <a:srgbClr val="0070C0"/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!GRANTS%20GROUP\Budget%20tools%20drafts\Other%20Instituition%20budget%20samples\Cornell-Sponsored_Budget_Template_revFeb2023.xlsx" TargetMode="External"/><Relationship Id="rId1" Type="http://schemas.openxmlformats.org/officeDocument/2006/relationships/externalLinkPath" Target="Other%20Instituition%20budget%20samples/Cornell-Sponsored_Budget_Template_revFeb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es, dates, etc"/>
      <sheetName val="Budget Summary"/>
      <sheetName val="Lead Budget"/>
      <sheetName val="Co-PI Budget (1)"/>
      <sheetName val="Co-PI Budget (2)"/>
      <sheetName val="Co-PI Budget (3)"/>
      <sheetName val="Co-PI Budget (4)"/>
      <sheetName val="Co-PI Budget (5)"/>
      <sheetName val="Consortium 1"/>
      <sheetName val="Consortium 2"/>
      <sheetName val="Consortium 3"/>
      <sheetName val="Consortium 4"/>
      <sheetName val="Consortium 5"/>
      <sheetName val="GRA.Mat"/>
      <sheetName val="Travel"/>
    </sheetNames>
    <sheetDataSet>
      <sheetData sheetId="0">
        <row r="2">
          <cell r="N2" t="str">
            <v>FY2023</v>
          </cell>
          <cell r="O2" t="str">
            <v>FY2024</v>
          </cell>
          <cell r="P2" t="str">
            <v>FY2025</v>
          </cell>
          <cell r="Q2" t="str">
            <v>FY2026</v>
          </cell>
          <cell r="R2" t="str">
            <v>FY2027</v>
          </cell>
          <cell r="S2" t="str">
            <v>FY2028</v>
          </cell>
          <cell r="T2" t="str">
            <v>FY2029</v>
          </cell>
          <cell r="U2" t="str">
            <v>FY2030</v>
          </cell>
          <cell r="V2" t="str">
            <v>FY2031</v>
          </cell>
          <cell r="W2" t="str">
            <v>FY2032</v>
          </cell>
          <cell r="X2" t="str">
            <v>FY2033</v>
          </cell>
          <cell r="Y2" t="str">
            <v>FY2034</v>
          </cell>
          <cell r="Z2" t="str">
            <v>FY2035</v>
          </cell>
          <cell r="AA2" t="str">
            <v>FY2036</v>
          </cell>
        </row>
        <row r="3">
          <cell r="N3">
            <v>0.68300000000000005</v>
          </cell>
          <cell r="O3">
            <v>0.63</v>
          </cell>
          <cell r="P3">
            <v>0.63</v>
          </cell>
          <cell r="Q3">
            <v>0.63</v>
          </cell>
          <cell r="R3">
            <v>0.65</v>
          </cell>
          <cell r="S3">
            <v>0.65</v>
          </cell>
          <cell r="T3">
            <v>0.65</v>
          </cell>
          <cell r="U3">
            <v>0.65</v>
          </cell>
          <cell r="V3">
            <v>0.65</v>
          </cell>
          <cell r="W3">
            <v>0.65</v>
          </cell>
          <cell r="X3">
            <v>0.65</v>
          </cell>
          <cell r="Y3">
            <v>0.65</v>
          </cell>
          <cell r="Z3">
            <v>0.65</v>
          </cell>
          <cell r="AA3">
            <v>0.65</v>
          </cell>
        </row>
        <row r="4">
          <cell r="N4">
            <v>0.68769999999999998</v>
          </cell>
          <cell r="O4">
            <v>0.67</v>
          </cell>
          <cell r="P4">
            <v>0.67</v>
          </cell>
          <cell r="Q4">
            <v>0.67700000000000005</v>
          </cell>
          <cell r="R4">
            <v>0.72</v>
          </cell>
          <cell r="S4">
            <v>0.72</v>
          </cell>
          <cell r="T4">
            <v>0.72</v>
          </cell>
          <cell r="U4">
            <v>0.72</v>
          </cell>
          <cell r="V4">
            <v>0.72</v>
          </cell>
          <cell r="W4">
            <v>0.72</v>
          </cell>
          <cell r="X4">
            <v>0.72</v>
          </cell>
          <cell r="Y4">
            <v>0.72</v>
          </cell>
          <cell r="Z4">
            <v>0.72</v>
          </cell>
          <cell r="AA4">
            <v>0.72</v>
          </cell>
        </row>
        <row r="5">
          <cell r="N5">
            <v>0.37</v>
          </cell>
          <cell r="O5">
            <v>0.37</v>
          </cell>
          <cell r="P5">
            <v>0.37</v>
          </cell>
          <cell r="Q5">
            <v>0.37</v>
          </cell>
          <cell r="R5">
            <v>0.37</v>
          </cell>
          <cell r="S5">
            <v>0.37</v>
          </cell>
          <cell r="T5">
            <v>0.37</v>
          </cell>
          <cell r="U5">
            <v>0.37</v>
          </cell>
          <cell r="V5">
            <v>0.37</v>
          </cell>
          <cell r="W5">
            <v>0.37</v>
          </cell>
          <cell r="X5">
            <v>0.37</v>
          </cell>
          <cell r="Y5">
            <v>0.37</v>
          </cell>
          <cell r="Z5">
            <v>0.37</v>
          </cell>
          <cell r="AA5">
            <v>0.37</v>
          </cell>
        </row>
        <row r="6">
          <cell r="N6">
            <v>0.56999999999999995</v>
          </cell>
          <cell r="O6">
            <v>0.56999999999999995</v>
          </cell>
          <cell r="P6">
            <v>0.56999999999999995</v>
          </cell>
          <cell r="Q6">
            <v>0.56999999999999995</v>
          </cell>
          <cell r="R6">
            <v>0.56999999999999995</v>
          </cell>
          <cell r="S6">
            <v>0.56999999999999995</v>
          </cell>
          <cell r="T6">
            <v>0.56999999999999995</v>
          </cell>
          <cell r="U6">
            <v>0.56999999999999995</v>
          </cell>
          <cell r="V6">
            <v>0.56999999999999995</v>
          </cell>
          <cell r="W6">
            <v>0.56999999999999995</v>
          </cell>
          <cell r="X6">
            <v>0.56999999999999995</v>
          </cell>
          <cell r="Y6">
            <v>0.56999999999999995</v>
          </cell>
          <cell r="Z6">
            <v>0.56999999999999995</v>
          </cell>
          <cell r="AA6">
            <v>0.56999999999999995</v>
          </cell>
        </row>
        <row r="7">
          <cell r="N7">
            <v>0.64</v>
          </cell>
          <cell r="O7">
            <v>0.64</v>
          </cell>
          <cell r="P7">
            <v>0.64</v>
          </cell>
          <cell r="Q7">
            <v>0.64</v>
          </cell>
          <cell r="R7">
            <v>0.64</v>
          </cell>
          <cell r="S7">
            <v>0.64</v>
          </cell>
          <cell r="T7">
            <v>0.64</v>
          </cell>
          <cell r="U7">
            <v>0.64</v>
          </cell>
          <cell r="V7">
            <v>0.64</v>
          </cell>
          <cell r="W7">
            <v>0.64</v>
          </cell>
          <cell r="X7">
            <v>0.64</v>
          </cell>
          <cell r="Y7">
            <v>0.64</v>
          </cell>
          <cell r="Z7">
            <v>0.64</v>
          </cell>
          <cell r="AA7">
            <v>0.64</v>
          </cell>
        </row>
        <row r="8">
          <cell r="N8">
            <v>0.37</v>
          </cell>
          <cell r="O8">
            <v>0.37</v>
          </cell>
          <cell r="P8">
            <v>0.37</v>
          </cell>
          <cell r="Q8">
            <v>0.37</v>
          </cell>
          <cell r="R8">
            <v>0.37</v>
          </cell>
          <cell r="S8">
            <v>0.37</v>
          </cell>
          <cell r="T8">
            <v>0.37</v>
          </cell>
          <cell r="U8">
            <v>0.37</v>
          </cell>
          <cell r="V8">
            <v>0.37</v>
          </cell>
          <cell r="W8">
            <v>0.37</v>
          </cell>
          <cell r="X8">
            <v>0.37</v>
          </cell>
          <cell r="Y8">
            <v>0.37</v>
          </cell>
          <cell r="Z8">
            <v>0.37</v>
          </cell>
          <cell r="AA8">
            <v>0.37</v>
          </cell>
        </row>
        <row r="9">
          <cell r="N9">
            <v>0.26</v>
          </cell>
          <cell r="O9">
            <v>0.26</v>
          </cell>
          <cell r="P9">
            <v>0.26</v>
          </cell>
          <cell r="Q9">
            <v>0.26</v>
          </cell>
          <cell r="R9">
            <v>0.26</v>
          </cell>
          <cell r="S9">
            <v>0.26</v>
          </cell>
          <cell r="T9">
            <v>0.26</v>
          </cell>
          <cell r="U9">
            <v>0.26</v>
          </cell>
          <cell r="V9">
            <v>0.26</v>
          </cell>
          <cell r="W9">
            <v>0.26</v>
          </cell>
          <cell r="X9">
            <v>0.26</v>
          </cell>
          <cell r="Y9">
            <v>0.26</v>
          </cell>
          <cell r="Z9">
            <v>0.26</v>
          </cell>
          <cell r="AA9">
            <v>0.26</v>
          </cell>
        </row>
        <row r="10"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</row>
        <row r="14">
          <cell r="N14">
            <v>56484</v>
          </cell>
        </row>
        <row r="17">
          <cell r="N17">
            <v>14.2</v>
          </cell>
        </row>
        <row r="61">
          <cell r="S61" t="str">
            <v>FY2023</v>
          </cell>
          <cell r="T61" t="str">
            <v>FY2024</v>
          </cell>
          <cell r="U61" t="str">
            <v>FY2025</v>
          </cell>
          <cell r="V61" t="str">
            <v>FY2026</v>
          </cell>
          <cell r="W61" t="str">
            <v>FY2027</v>
          </cell>
          <cell r="X61" t="str">
            <v>FY2028</v>
          </cell>
          <cell r="Y61" t="str">
            <v>FY2029</v>
          </cell>
          <cell r="Z61" t="str">
            <v>FY2030</v>
          </cell>
          <cell r="AA61" t="str">
            <v>FY2031</v>
          </cell>
          <cell r="AB61" t="str">
            <v>FY2032</v>
          </cell>
          <cell r="AC61" t="str">
            <v>FY2033</v>
          </cell>
          <cell r="AD61" t="str">
            <v>FY2034</v>
          </cell>
          <cell r="AE61" t="str">
            <v>FY2035</v>
          </cell>
        </row>
        <row r="62">
          <cell r="S62">
            <v>30087</v>
          </cell>
          <cell r="T62">
            <v>32494.5</v>
          </cell>
          <cell r="U62">
            <v>35094</v>
          </cell>
          <cell r="V62">
            <v>37902</v>
          </cell>
          <cell r="W62">
            <v>40934</v>
          </cell>
          <cell r="X62">
            <v>44209</v>
          </cell>
          <cell r="Y62">
            <v>47746</v>
          </cell>
          <cell r="Z62">
            <v>51566</v>
          </cell>
          <cell r="AA62">
            <v>55691</v>
          </cell>
          <cell r="AB62">
            <v>60146</v>
          </cell>
          <cell r="AC62">
            <v>64958</v>
          </cell>
          <cell r="AD62">
            <v>70155</v>
          </cell>
          <cell r="AE62">
            <v>75767</v>
          </cell>
        </row>
        <row r="63">
          <cell r="S63">
            <v>10029</v>
          </cell>
          <cell r="T63">
            <v>10831.5</v>
          </cell>
          <cell r="U63">
            <v>11698</v>
          </cell>
          <cell r="V63">
            <v>12634</v>
          </cell>
          <cell r="W63">
            <v>13645</v>
          </cell>
          <cell r="X63">
            <v>14737</v>
          </cell>
          <cell r="Y63">
            <v>15916</v>
          </cell>
          <cell r="Z63">
            <v>17189</v>
          </cell>
          <cell r="AA63">
            <v>18564</v>
          </cell>
          <cell r="AB63">
            <v>20049</v>
          </cell>
          <cell r="AC63">
            <v>21653</v>
          </cell>
          <cell r="AD63">
            <v>23385</v>
          </cell>
          <cell r="AE63">
            <v>25256</v>
          </cell>
        </row>
        <row r="64">
          <cell r="S64">
            <v>40116</v>
          </cell>
          <cell r="T64">
            <v>43326</v>
          </cell>
          <cell r="U64">
            <v>46792</v>
          </cell>
          <cell r="V64">
            <v>50536</v>
          </cell>
          <cell r="W64">
            <v>54579</v>
          </cell>
          <cell r="X64">
            <v>58946</v>
          </cell>
          <cell r="Y64">
            <v>63662</v>
          </cell>
          <cell r="Z64">
            <v>68755</v>
          </cell>
          <cell r="AA64">
            <v>74255</v>
          </cell>
          <cell r="AB64">
            <v>80195</v>
          </cell>
          <cell r="AC64">
            <v>86611</v>
          </cell>
          <cell r="AD64">
            <v>93540</v>
          </cell>
          <cell r="AE64">
            <v>101023</v>
          </cell>
        </row>
        <row r="65">
          <cell r="S65">
            <v>14750</v>
          </cell>
          <cell r="T65">
            <v>12400</v>
          </cell>
          <cell r="U65">
            <v>10400</v>
          </cell>
          <cell r="V65">
            <v>10400</v>
          </cell>
          <cell r="W65">
            <v>10400</v>
          </cell>
          <cell r="X65">
            <v>10400</v>
          </cell>
          <cell r="Y65">
            <v>10400</v>
          </cell>
          <cell r="Z65">
            <v>10400</v>
          </cell>
          <cell r="AA65">
            <v>10400</v>
          </cell>
          <cell r="AB65">
            <v>10400</v>
          </cell>
          <cell r="AC65">
            <v>10400</v>
          </cell>
          <cell r="AD65">
            <v>10400</v>
          </cell>
          <cell r="AE65">
            <v>10400</v>
          </cell>
        </row>
        <row r="66">
          <cell r="S66">
            <v>4046</v>
          </cell>
          <cell r="T66">
            <v>4451</v>
          </cell>
          <cell r="U66">
            <v>4896</v>
          </cell>
          <cell r="V66">
            <v>5386</v>
          </cell>
          <cell r="W66">
            <v>5925</v>
          </cell>
          <cell r="X66">
            <v>6518</v>
          </cell>
          <cell r="Y66">
            <v>7170</v>
          </cell>
          <cell r="Z66">
            <v>7887</v>
          </cell>
          <cell r="AA66">
            <v>8676</v>
          </cell>
          <cell r="AB66">
            <v>9544</v>
          </cell>
          <cell r="AC66">
            <v>10498</v>
          </cell>
          <cell r="AD66">
            <v>11548</v>
          </cell>
          <cell r="AE66">
            <v>12703</v>
          </cell>
        </row>
        <row r="142">
          <cell r="S142" t="str">
            <v>FY2023</v>
          </cell>
          <cell r="T142" t="str">
            <v>FY2024</v>
          </cell>
          <cell r="U142" t="str">
            <v>FY2025</v>
          </cell>
          <cell r="V142" t="str">
            <v>FY2026</v>
          </cell>
          <cell r="W142" t="str">
            <v>FY2027</v>
          </cell>
          <cell r="X142" t="str">
            <v>FY2028</v>
          </cell>
          <cell r="Y142" t="str">
            <v>FY2029</v>
          </cell>
          <cell r="Z142" t="str">
            <v>FY2030</v>
          </cell>
          <cell r="AA142" t="str">
            <v>FY2031</v>
          </cell>
          <cell r="AB142" t="str">
            <v>FY2032</v>
          </cell>
          <cell r="AC142" t="str">
            <v>FY2033</v>
          </cell>
          <cell r="AD142" t="str">
            <v>FY2034</v>
          </cell>
          <cell r="AE142" t="str">
            <v>FY2035</v>
          </cell>
        </row>
        <row r="143">
          <cell r="S143">
            <v>30087</v>
          </cell>
          <cell r="T143">
            <v>32494.5</v>
          </cell>
          <cell r="U143">
            <v>35094</v>
          </cell>
          <cell r="V143">
            <v>37902</v>
          </cell>
          <cell r="W143">
            <v>40934</v>
          </cell>
          <cell r="X143">
            <v>44209</v>
          </cell>
          <cell r="Y143">
            <v>47746</v>
          </cell>
          <cell r="Z143">
            <v>51566</v>
          </cell>
          <cell r="AA143">
            <v>55691</v>
          </cell>
          <cell r="AB143">
            <v>60146</v>
          </cell>
          <cell r="AC143">
            <v>64958</v>
          </cell>
          <cell r="AD143">
            <v>70155</v>
          </cell>
          <cell r="AE143">
            <v>75767</v>
          </cell>
        </row>
        <row r="144">
          <cell r="S144">
            <v>10029</v>
          </cell>
          <cell r="T144">
            <v>10831.5</v>
          </cell>
          <cell r="U144">
            <v>11698</v>
          </cell>
          <cell r="V144">
            <v>12634</v>
          </cell>
          <cell r="W144">
            <v>13645</v>
          </cell>
          <cell r="X144">
            <v>14737</v>
          </cell>
          <cell r="Y144">
            <v>15916</v>
          </cell>
          <cell r="Z144">
            <v>17189</v>
          </cell>
          <cell r="AA144">
            <v>18564</v>
          </cell>
          <cell r="AB144">
            <v>20049</v>
          </cell>
          <cell r="AC144">
            <v>21653</v>
          </cell>
          <cell r="AD144">
            <v>23385</v>
          </cell>
          <cell r="AE144">
            <v>25256</v>
          </cell>
        </row>
        <row r="145">
          <cell r="S145">
            <v>40116</v>
          </cell>
          <cell r="T145">
            <v>43326</v>
          </cell>
          <cell r="U145">
            <v>46792</v>
          </cell>
          <cell r="V145">
            <v>50536</v>
          </cell>
          <cell r="W145">
            <v>54579</v>
          </cell>
          <cell r="X145">
            <v>58946</v>
          </cell>
          <cell r="Y145">
            <v>63662</v>
          </cell>
          <cell r="Z145">
            <v>68755</v>
          </cell>
          <cell r="AA145">
            <v>74255</v>
          </cell>
          <cell r="AB145">
            <v>80195</v>
          </cell>
          <cell r="AC145">
            <v>86611</v>
          </cell>
          <cell r="AD145">
            <v>93540</v>
          </cell>
          <cell r="AE145">
            <v>101023</v>
          </cell>
        </row>
        <row r="146">
          <cell r="S146">
            <v>14750</v>
          </cell>
          <cell r="T146">
            <v>12400</v>
          </cell>
          <cell r="U146">
            <v>10400</v>
          </cell>
          <cell r="V146">
            <v>10400</v>
          </cell>
          <cell r="W146">
            <v>10400</v>
          </cell>
          <cell r="X146">
            <v>10400</v>
          </cell>
          <cell r="Y146">
            <v>10400</v>
          </cell>
          <cell r="Z146">
            <v>10400</v>
          </cell>
          <cell r="AA146">
            <v>10400</v>
          </cell>
          <cell r="AB146">
            <v>10400</v>
          </cell>
          <cell r="AC146">
            <v>10400</v>
          </cell>
          <cell r="AD146">
            <v>10400</v>
          </cell>
          <cell r="AE146">
            <v>10400</v>
          </cell>
        </row>
        <row r="147">
          <cell r="S147">
            <v>4046</v>
          </cell>
          <cell r="T147">
            <v>4451</v>
          </cell>
          <cell r="U147">
            <v>4896</v>
          </cell>
          <cell r="V147">
            <v>5386</v>
          </cell>
          <cell r="W147">
            <v>5925</v>
          </cell>
          <cell r="X147">
            <v>6518</v>
          </cell>
          <cell r="Y147">
            <v>7170</v>
          </cell>
          <cell r="Z147">
            <v>7887</v>
          </cell>
          <cell r="AA147">
            <v>8676</v>
          </cell>
          <cell r="AB147">
            <v>9544</v>
          </cell>
          <cell r="AC147">
            <v>10498</v>
          </cell>
          <cell r="AD147">
            <v>11548</v>
          </cell>
          <cell r="AE147">
            <v>12703</v>
          </cell>
        </row>
        <row r="223">
          <cell r="S223" t="str">
            <v>FY2023</v>
          </cell>
          <cell r="T223" t="str">
            <v>FY2024</v>
          </cell>
          <cell r="U223" t="str">
            <v>FY2025</v>
          </cell>
          <cell r="V223" t="str">
            <v>FY2026</v>
          </cell>
          <cell r="W223" t="str">
            <v>FY2027</v>
          </cell>
          <cell r="X223" t="str">
            <v>FY2028</v>
          </cell>
          <cell r="Y223" t="str">
            <v>FY2029</v>
          </cell>
          <cell r="Z223" t="str">
            <v>FY2030</v>
          </cell>
          <cell r="AA223" t="str">
            <v>FY2031</v>
          </cell>
          <cell r="AB223" t="str">
            <v>FY2032</v>
          </cell>
          <cell r="AC223" t="str">
            <v>FY2033</v>
          </cell>
          <cell r="AD223" t="str">
            <v>FY2034</v>
          </cell>
          <cell r="AE223" t="str">
            <v>FY2035</v>
          </cell>
        </row>
        <row r="224">
          <cell r="S224">
            <v>30087</v>
          </cell>
          <cell r="T224">
            <v>32494.5</v>
          </cell>
          <cell r="U224">
            <v>35094</v>
          </cell>
          <cell r="V224">
            <v>37902</v>
          </cell>
          <cell r="W224">
            <v>40934</v>
          </cell>
          <cell r="X224">
            <v>44209</v>
          </cell>
          <cell r="Y224">
            <v>47746</v>
          </cell>
          <cell r="Z224">
            <v>51566</v>
          </cell>
          <cell r="AA224">
            <v>55691</v>
          </cell>
          <cell r="AB224">
            <v>60146</v>
          </cell>
          <cell r="AC224">
            <v>64958</v>
          </cell>
          <cell r="AD224">
            <v>70155</v>
          </cell>
          <cell r="AE224">
            <v>75767</v>
          </cell>
        </row>
        <row r="225">
          <cell r="S225">
            <v>10029</v>
          </cell>
          <cell r="T225">
            <v>10831.5</v>
          </cell>
          <cell r="U225">
            <v>11698</v>
          </cell>
          <cell r="V225">
            <v>12634</v>
          </cell>
          <cell r="W225">
            <v>13645</v>
          </cell>
          <cell r="X225">
            <v>14737</v>
          </cell>
          <cell r="Y225">
            <v>15916</v>
          </cell>
          <cell r="Z225">
            <v>17189</v>
          </cell>
          <cell r="AA225">
            <v>18564</v>
          </cell>
          <cell r="AB225">
            <v>20049</v>
          </cell>
          <cell r="AC225">
            <v>21653</v>
          </cell>
          <cell r="AD225">
            <v>23385</v>
          </cell>
          <cell r="AE225">
            <v>25256</v>
          </cell>
        </row>
        <row r="226">
          <cell r="S226">
            <v>40116</v>
          </cell>
          <cell r="T226">
            <v>43326</v>
          </cell>
          <cell r="U226">
            <v>46792</v>
          </cell>
          <cell r="V226">
            <v>50536</v>
          </cell>
          <cell r="W226">
            <v>54579</v>
          </cell>
          <cell r="X226">
            <v>58946</v>
          </cell>
          <cell r="Y226">
            <v>63662</v>
          </cell>
          <cell r="Z226">
            <v>68755</v>
          </cell>
          <cell r="AA226">
            <v>74255</v>
          </cell>
          <cell r="AB226">
            <v>80195</v>
          </cell>
          <cell r="AC226">
            <v>86611</v>
          </cell>
          <cell r="AD226">
            <v>93540</v>
          </cell>
          <cell r="AE226">
            <v>101023</v>
          </cell>
        </row>
        <row r="227">
          <cell r="S227">
            <v>14750</v>
          </cell>
          <cell r="T227">
            <v>12400</v>
          </cell>
          <cell r="U227">
            <v>10400</v>
          </cell>
          <cell r="V227">
            <v>10400</v>
          </cell>
          <cell r="W227">
            <v>10400</v>
          </cell>
          <cell r="X227">
            <v>10400</v>
          </cell>
          <cell r="Y227">
            <v>10400</v>
          </cell>
          <cell r="Z227">
            <v>10400</v>
          </cell>
          <cell r="AA227">
            <v>10400</v>
          </cell>
          <cell r="AB227">
            <v>10400</v>
          </cell>
          <cell r="AC227">
            <v>10400</v>
          </cell>
          <cell r="AD227">
            <v>10400</v>
          </cell>
          <cell r="AE227">
            <v>10400</v>
          </cell>
        </row>
        <row r="228">
          <cell r="S228">
            <v>4046</v>
          </cell>
          <cell r="T228">
            <v>4451</v>
          </cell>
          <cell r="U228">
            <v>4896</v>
          </cell>
          <cell r="V228">
            <v>5386</v>
          </cell>
          <cell r="W228">
            <v>5925</v>
          </cell>
          <cell r="X228">
            <v>6518</v>
          </cell>
          <cell r="Y228">
            <v>7170</v>
          </cell>
          <cell r="Z228">
            <v>7887</v>
          </cell>
          <cell r="AA228">
            <v>8676</v>
          </cell>
          <cell r="AB228">
            <v>9544</v>
          </cell>
          <cell r="AC228">
            <v>10498</v>
          </cell>
          <cell r="AD228">
            <v>11548</v>
          </cell>
          <cell r="AE228">
            <v>12703</v>
          </cell>
        </row>
        <row r="304">
          <cell r="S304" t="str">
            <v>FY2023</v>
          </cell>
          <cell r="T304" t="str">
            <v>FY2024</v>
          </cell>
          <cell r="U304" t="str">
            <v>FY2025</v>
          </cell>
          <cell r="V304" t="str">
            <v>FY2026</v>
          </cell>
          <cell r="W304" t="str">
            <v>FY2027</v>
          </cell>
          <cell r="X304" t="str">
            <v>FY2028</v>
          </cell>
          <cell r="Y304" t="str">
            <v>FY2029</v>
          </cell>
          <cell r="Z304" t="str">
            <v>FY2030</v>
          </cell>
          <cell r="AA304" t="str">
            <v>FY2031</v>
          </cell>
          <cell r="AB304" t="str">
            <v>FY2032</v>
          </cell>
          <cell r="AC304" t="str">
            <v>FY2033</v>
          </cell>
          <cell r="AD304" t="str">
            <v>FY2034</v>
          </cell>
          <cell r="AE304" t="str">
            <v>FY2035</v>
          </cell>
          <cell r="AF304" t="str">
            <v>Annual increase</v>
          </cell>
        </row>
        <row r="305">
          <cell r="S305">
            <v>30087</v>
          </cell>
          <cell r="T305">
            <v>32494.5</v>
          </cell>
          <cell r="U305">
            <v>35094</v>
          </cell>
          <cell r="V305">
            <v>37902</v>
          </cell>
          <cell r="W305">
            <v>40934</v>
          </cell>
          <cell r="X305">
            <v>44209</v>
          </cell>
          <cell r="Y305">
            <v>47746</v>
          </cell>
          <cell r="Z305">
            <v>51566</v>
          </cell>
          <cell r="AA305">
            <v>55691</v>
          </cell>
          <cell r="AB305">
            <v>60146</v>
          </cell>
          <cell r="AC305">
            <v>64958</v>
          </cell>
          <cell r="AD305">
            <v>70155</v>
          </cell>
          <cell r="AE305">
            <v>75767</v>
          </cell>
          <cell r="AF305">
            <v>0.08</v>
          </cell>
        </row>
        <row r="306">
          <cell r="S306">
            <v>10029</v>
          </cell>
          <cell r="T306">
            <v>10831.5</v>
          </cell>
          <cell r="U306">
            <v>11698</v>
          </cell>
          <cell r="V306">
            <v>12634</v>
          </cell>
          <cell r="W306">
            <v>13645</v>
          </cell>
          <cell r="X306">
            <v>14737</v>
          </cell>
          <cell r="Y306">
            <v>15916</v>
          </cell>
          <cell r="Z306">
            <v>17189</v>
          </cell>
          <cell r="AA306">
            <v>18564</v>
          </cell>
          <cell r="AB306">
            <v>20049</v>
          </cell>
          <cell r="AC306">
            <v>21653</v>
          </cell>
          <cell r="AD306">
            <v>23385</v>
          </cell>
          <cell r="AE306">
            <v>25256</v>
          </cell>
          <cell r="AF306">
            <v>0.08</v>
          </cell>
        </row>
        <row r="307">
          <cell r="S307">
            <v>40116</v>
          </cell>
          <cell r="T307">
            <v>43326</v>
          </cell>
          <cell r="U307">
            <v>46792</v>
          </cell>
          <cell r="V307">
            <v>50536</v>
          </cell>
          <cell r="W307">
            <v>54579</v>
          </cell>
          <cell r="X307">
            <v>58946</v>
          </cell>
          <cell r="Y307">
            <v>63662</v>
          </cell>
          <cell r="Z307">
            <v>68755</v>
          </cell>
          <cell r="AA307">
            <v>74255</v>
          </cell>
          <cell r="AB307">
            <v>80195</v>
          </cell>
          <cell r="AC307">
            <v>86611</v>
          </cell>
          <cell r="AD307">
            <v>93540</v>
          </cell>
          <cell r="AE307">
            <v>101023</v>
          </cell>
        </row>
        <row r="308">
          <cell r="S308">
            <v>14750</v>
          </cell>
          <cell r="T308">
            <v>14750</v>
          </cell>
          <cell r="U308">
            <v>14750</v>
          </cell>
          <cell r="V308">
            <v>14750</v>
          </cell>
          <cell r="W308">
            <v>14750</v>
          </cell>
          <cell r="X308">
            <v>14750</v>
          </cell>
          <cell r="Y308">
            <v>14750</v>
          </cell>
          <cell r="Z308">
            <v>14750</v>
          </cell>
          <cell r="AA308">
            <v>14750</v>
          </cell>
          <cell r="AB308">
            <v>14750</v>
          </cell>
          <cell r="AC308">
            <v>14750</v>
          </cell>
          <cell r="AD308">
            <v>14750</v>
          </cell>
          <cell r="AE308">
            <v>14750</v>
          </cell>
          <cell r="AF308">
            <v>0</v>
          </cell>
        </row>
        <row r="309">
          <cell r="S309">
            <v>4046</v>
          </cell>
          <cell r="T309">
            <v>4451</v>
          </cell>
          <cell r="U309">
            <v>4896</v>
          </cell>
          <cell r="V309">
            <v>5386</v>
          </cell>
          <cell r="W309">
            <v>5925</v>
          </cell>
          <cell r="X309">
            <v>6518</v>
          </cell>
          <cell r="Y309">
            <v>7170</v>
          </cell>
          <cell r="Z309">
            <v>7887</v>
          </cell>
          <cell r="AA309">
            <v>8676</v>
          </cell>
          <cell r="AB309">
            <v>9544</v>
          </cell>
          <cell r="AC309">
            <v>10498</v>
          </cell>
          <cell r="AD309">
            <v>11548</v>
          </cell>
          <cell r="AE309">
            <v>12703</v>
          </cell>
          <cell r="AF309">
            <v>0.1</v>
          </cell>
        </row>
        <row r="385">
          <cell r="S385" t="str">
            <v>FY2023</v>
          </cell>
          <cell r="T385" t="str">
            <v>FY2024</v>
          </cell>
          <cell r="U385" t="str">
            <v>FY2025</v>
          </cell>
          <cell r="V385" t="str">
            <v>FY2026</v>
          </cell>
          <cell r="W385" t="str">
            <v>FY2027</v>
          </cell>
          <cell r="X385" t="str">
            <v>FY2028</v>
          </cell>
          <cell r="Y385" t="str">
            <v>FY2029</v>
          </cell>
          <cell r="Z385" t="str">
            <v>FY2030</v>
          </cell>
          <cell r="AA385" t="str">
            <v>FY2031</v>
          </cell>
          <cell r="AB385" t="str">
            <v>FY2032</v>
          </cell>
          <cell r="AC385" t="str">
            <v>FY2033</v>
          </cell>
          <cell r="AD385" t="str">
            <v>FY2034</v>
          </cell>
          <cell r="AE385" t="str">
            <v>FY2035</v>
          </cell>
          <cell r="AF385" t="str">
            <v>Annual increase</v>
          </cell>
        </row>
        <row r="386">
          <cell r="S386">
            <v>30087</v>
          </cell>
          <cell r="T386">
            <v>32494.5</v>
          </cell>
          <cell r="U386">
            <v>35094</v>
          </cell>
          <cell r="V386">
            <v>37902</v>
          </cell>
          <cell r="W386">
            <v>40934</v>
          </cell>
          <cell r="X386">
            <v>44209</v>
          </cell>
          <cell r="Y386">
            <v>47746</v>
          </cell>
          <cell r="Z386">
            <v>51566</v>
          </cell>
          <cell r="AA386">
            <v>55691</v>
          </cell>
          <cell r="AB386">
            <v>60146</v>
          </cell>
          <cell r="AC386">
            <v>64958</v>
          </cell>
          <cell r="AD386">
            <v>70155</v>
          </cell>
          <cell r="AE386">
            <v>75767</v>
          </cell>
          <cell r="AF386">
            <v>0.08</v>
          </cell>
        </row>
        <row r="387">
          <cell r="S387">
            <v>10029</v>
          </cell>
          <cell r="T387">
            <v>10831.5</v>
          </cell>
          <cell r="U387">
            <v>11698</v>
          </cell>
          <cell r="V387">
            <v>12634</v>
          </cell>
          <cell r="W387">
            <v>13645</v>
          </cell>
          <cell r="X387">
            <v>14737</v>
          </cell>
          <cell r="Y387">
            <v>15916</v>
          </cell>
          <cell r="Z387">
            <v>17189</v>
          </cell>
          <cell r="AA387">
            <v>18564</v>
          </cell>
          <cell r="AB387">
            <v>20049</v>
          </cell>
          <cell r="AC387">
            <v>21653</v>
          </cell>
          <cell r="AD387">
            <v>23385</v>
          </cell>
          <cell r="AE387">
            <v>25256</v>
          </cell>
          <cell r="AF387">
            <v>0.08</v>
          </cell>
        </row>
        <row r="388">
          <cell r="S388">
            <v>40116</v>
          </cell>
          <cell r="T388">
            <v>43326</v>
          </cell>
          <cell r="U388">
            <v>46792</v>
          </cell>
          <cell r="V388">
            <v>50536</v>
          </cell>
          <cell r="W388">
            <v>54579</v>
          </cell>
          <cell r="X388">
            <v>58946</v>
          </cell>
          <cell r="Y388">
            <v>63662</v>
          </cell>
          <cell r="Z388">
            <v>68755</v>
          </cell>
          <cell r="AA388">
            <v>74255</v>
          </cell>
          <cell r="AB388">
            <v>80195</v>
          </cell>
          <cell r="AC388">
            <v>86611</v>
          </cell>
          <cell r="AD388">
            <v>93540</v>
          </cell>
          <cell r="AE388">
            <v>101023</v>
          </cell>
        </row>
        <row r="389">
          <cell r="S389">
            <v>14750</v>
          </cell>
          <cell r="T389">
            <v>12400</v>
          </cell>
          <cell r="U389">
            <v>10400</v>
          </cell>
          <cell r="V389">
            <v>10400</v>
          </cell>
          <cell r="W389">
            <v>10400</v>
          </cell>
          <cell r="X389">
            <v>10400</v>
          </cell>
          <cell r="Y389">
            <v>10400</v>
          </cell>
          <cell r="Z389">
            <v>10400</v>
          </cell>
          <cell r="AA389">
            <v>10400</v>
          </cell>
          <cell r="AB389">
            <v>10400</v>
          </cell>
          <cell r="AC389">
            <v>10400</v>
          </cell>
          <cell r="AD389">
            <v>10400</v>
          </cell>
          <cell r="AE389">
            <v>10400</v>
          </cell>
          <cell r="AF389">
            <v>0</v>
          </cell>
        </row>
        <row r="390">
          <cell r="S390">
            <v>4046</v>
          </cell>
          <cell r="T390">
            <v>4451</v>
          </cell>
          <cell r="U390">
            <v>4896</v>
          </cell>
          <cell r="V390">
            <v>5386</v>
          </cell>
          <cell r="W390">
            <v>5925</v>
          </cell>
          <cell r="X390">
            <v>6518</v>
          </cell>
          <cell r="Y390">
            <v>7170</v>
          </cell>
          <cell r="Z390">
            <v>7887</v>
          </cell>
          <cell r="AA390">
            <v>8676</v>
          </cell>
          <cell r="AB390">
            <v>9544</v>
          </cell>
          <cell r="AC390">
            <v>10498</v>
          </cell>
          <cell r="AD390">
            <v>11548</v>
          </cell>
          <cell r="AE390">
            <v>12703</v>
          </cell>
          <cell r="AF390">
            <v>0.1</v>
          </cell>
        </row>
        <row r="466">
          <cell r="S466" t="str">
            <v>FY2023</v>
          </cell>
          <cell r="T466" t="str">
            <v>FY2024</v>
          </cell>
          <cell r="U466" t="str">
            <v>FY2025</v>
          </cell>
          <cell r="V466" t="str">
            <v>FY2026</v>
          </cell>
          <cell r="W466" t="str">
            <v>FY2027</v>
          </cell>
          <cell r="X466" t="str">
            <v>FY2028</v>
          </cell>
          <cell r="Y466" t="str">
            <v>FY2029</v>
          </cell>
          <cell r="Z466" t="str">
            <v>FY2030</v>
          </cell>
          <cell r="AA466" t="str">
            <v>FY2031</v>
          </cell>
          <cell r="AB466" t="str">
            <v>FY2032</v>
          </cell>
          <cell r="AC466" t="str">
            <v>FY2033</v>
          </cell>
          <cell r="AD466" t="str">
            <v>FY2034</v>
          </cell>
          <cell r="AE466" t="str">
            <v>FY2035</v>
          </cell>
          <cell r="AF466" t="str">
            <v>Annual increase</v>
          </cell>
        </row>
        <row r="467">
          <cell r="S467">
            <v>30087</v>
          </cell>
          <cell r="T467">
            <v>32494.5</v>
          </cell>
          <cell r="U467">
            <v>35094</v>
          </cell>
          <cell r="V467">
            <v>37902</v>
          </cell>
          <cell r="W467">
            <v>40934</v>
          </cell>
          <cell r="X467">
            <v>44209</v>
          </cell>
          <cell r="Y467">
            <v>47746</v>
          </cell>
          <cell r="Z467">
            <v>51566</v>
          </cell>
          <cell r="AA467">
            <v>55691</v>
          </cell>
          <cell r="AB467">
            <v>60146</v>
          </cell>
          <cell r="AC467">
            <v>64958</v>
          </cell>
          <cell r="AD467">
            <v>70155</v>
          </cell>
          <cell r="AE467">
            <v>75767</v>
          </cell>
          <cell r="AF467">
            <v>0.08</v>
          </cell>
        </row>
        <row r="468">
          <cell r="S468">
            <v>10029</v>
          </cell>
          <cell r="T468">
            <v>10831.5</v>
          </cell>
          <cell r="U468">
            <v>11698</v>
          </cell>
          <cell r="V468">
            <v>12634</v>
          </cell>
          <cell r="W468">
            <v>13645</v>
          </cell>
          <cell r="X468">
            <v>14737</v>
          </cell>
          <cell r="Y468">
            <v>15916</v>
          </cell>
          <cell r="Z468">
            <v>17189</v>
          </cell>
          <cell r="AA468">
            <v>18564</v>
          </cell>
          <cell r="AB468">
            <v>20049</v>
          </cell>
          <cell r="AC468">
            <v>21653</v>
          </cell>
          <cell r="AD468">
            <v>23385</v>
          </cell>
          <cell r="AE468">
            <v>25256</v>
          </cell>
          <cell r="AF468">
            <v>0.08</v>
          </cell>
        </row>
        <row r="469">
          <cell r="S469">
            <v>40116</v>
          </cell>
          <cell r="T469">
            <v>43326</v>
          </cell>
          <cell r="U469">
            <v>46792</v>
          </cell>
          <cell r="V469">
            <v>50536</v>
          </cell>
          <cell r="W469">
            <v>54579</v>
          </cell>
          <cell r="X469">
            <v>58946</v>
          </cell>
          <cell r="Y469">
            <v>63662</v>
          </cell>
          <cell r="Z469">
            <v>68755</v>
          </cell>
          <cell r="AA469">
            <v>74255</v>
          </cell>
          <cell r="AB469">
            <v>80195</v>
          </cell>
          <cell r="AC469">
            <v>86611</v>
          </cell>
          <cell r="AD469">
            <v>93540</v>
          </cell>
          <cell r="AE469">
            <v>101023</v>
          </cell>
        </row>
        <row r="470">
          <cell r="S470">
            <v>14750</v>
          </cell>
          <cell r="T470">
            <v>14750</v>
          </cell>
          <cell r="U470">
            <v>14750</v>
          </cell>
          <cell r="V470">
            <v>14750</v>
          </cell>
          <cell r="W470">
            <v>14750</v>
          </cell>
          <cell r="X470">
            <v>14750</v>
          </cell>
          <cell r="Y470">
            <v>14750</v>
          </cell>
          <cell r="Z470">
            <v>14750</v>
          </cell>
          <cell r="AA470">
            <v>14750</v>
          </cell>
          <cell r="AB470">
            <v>14750</v>
          </cell>
          <cell r="AC470">
            <v>14750</v>
          </cell>
          <cell r="AD470">
            <v>14750</v>
          </cell>
          <cell r="AE470">
            <v>14750</v>
          </cell>
          <cell r="AF470">
            <v>0</v>
          </cell>
        </row>
        <row r="471">
          <cell r="S471">
            <v>4046</v>
          </cell>
          <cell r="T471">
            <v>4451</v>
          </cell>
          <cell r="U471">
            <v>4896</v>
          </cell>
          <cell r="V471">
            <v>5386</v>
          </cell>
          <cell r="W471">
            <v>5925</v>
          </cell>
          <cell r="X471">
            <v>6518</v>
          </cell>
          <cell r="Y471">
            <v>7170</v>
          </cell>
          <cell r="Z471">
            <v>7887</v>
          </cell>
          <cell r="AA471">
            <v>8676</v>
          </cell>
          <cell r="AB471">
            <v>9544</v>
          </cell>
          <cell r="AC471">
            <v>10498</v>
          </cell>
          <cell r="AD471">
            <v>11548</v>
          </cell>
          <cell r="AE471">
            <v>12703</v>
          </cell>
          <cell r="AF47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929F3D-7C81-4FDA-813F-692D3A5667DF}" name="Table1" displayName="Table1" ref="A1:B11" totalsRowShown="0" headerRowDxfId="15">
  <autoFilter ref="A1:B11" xr:uid="{1A929F3D-7C81-4FDA-813F-692D3A5667DF}"/>
  <tableColumns count="2">
    <tableColumn id="1" xr3:uid="{9936CA34-D631-49C3-A8FD-BF25228CB040}" name="Months" dataDxfId="14"/>
    <tableColumn id="2" xr3:uid="{0704C639-C1B0-4A0A-9523-3138E8A77438}" name="FTE" dataDxfId="13" dataCellStyle="Percent">
      <calculatedColumnFormula>A2/12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D2DB9A-E2DD-4162-A4E3-719546495BC3}" name="Table4" displayName="Table4" ref="D1:F7" totalsRowShown="0" headerRowDxfId="12" dataDxfId="11">
  <autoFilter ref="D1:F7" xr:uid="{60D2DB9A-E2DD-4162-A4E3-719546495BC3}"/>
  <tableColumns count="3">
    <tableColumn id="2" xr3:uid="{950CB17D-681C-4472-8A27-9BEFC56BFAF6}" name="# Months" dataDxfId="10"/>
    <tableColumn id="1" xr3:uid="{BCD8C206-494D-45A3-92F6-C308F3C764FA}" name="# Semesters" dataDxfId="9"/>
    <tableColumn id="3" xr3:uid="{E068F4DD-2F96-40F9-9696-08013475D79A}" name="AY or Summer" dataDxfId="8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9F4F96-2221-423F-BDD0-ABB2BD8D7780}" name="Table5" displayName="Table5" ref="Q1:Q9" totalsRowShown="0" headerRowDxfId="7" dataDxfId="6" headerRowCellStyle="Percent" dataCellStyle="Percent">
  <tableColumns count="1">
    <tableColumn id="1" xr3:uid="{FCE446C0-429B-4E6D-8210-F141D7FAF392}" name="Annual Cost of Living Increase (For Cost Estimation Only)" dataDxfId="5" dataCellStyle="Perc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5F26BD-FE14-43AE-A7A5-FEF8478A8C5E}" name="Table15" displayName="Table15" ref="V1:V8" totalsRowShown="0" headerRowDxfId="4" dataDxfId="3" headerRowCellStyle="Percent" dataCellStyle="Percent">
  <autoFilter ref="V1:V8" xr:uid="{595F26BD-FE14-43AE-A7A5-FEF8478A8C5E}"/>
  <tableColumns count="1">
    <tableColumn id="1" xr3:uid="{454434FA-6129-447D-8CF4-CF2C4B139F56}" name="Rates" dataDxfId="2" dataCellStyle="Percent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2E63A3-9E01-4825-83CF-6913D5113B6E}" name="Table6" displayName="Table6" ref="S1:T32" totalsRowShown="0">
  <tableColumns count="2">
    <tableColumn id="1" xr3:uid="{EF24C44A-4337-40B4-8571-2C07B431CC6D}" name="Clark Internal Account Codes and Positions_x000a_Faculty &amp; Staff Account Codes"/>
    <tableColumn id="2" xr3:uid="{B13E10B6-15CE-4F45-BD1B-4D48E6079624}" name="Acct Codes" dataDxfId="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9EF807-5999-4856-BBE1-85B52CD15584}" name="Table2" displayName="Table2" ref="Z1:AB5" totalsRowShown="0">
  <autoFilter ref="Z1:AB5" xr:uid="{859EF807-5999-4856-BBE1-85B52CD15584}"/>
  <tableColumns count="3">
    <tableColumn id="1" xr3:uid="{D94851B3-8C9A-4F6A-A646-C16649F9A33A}" name="Tenure Promotions"/>
    <tableColumn id="3" xr3:uid="{6D6158DF-700F-4082-B14B-ECBDBE7273AC}" name="Level"/>
    <tableColumn id="2" xr3:uid="{68D36981-0E8F-4E37-96D8-73AF9159ABFA}" name="Amt" dataDxfId="0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sites.clarku.edu/business-docs/download/fringe-rates/?_gl=1*129vo3j*_gcl_au*MTAxNTcwMTc0MS4xNzEzODE2NTI5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DC57-370E-4D9E-B87E-261BC726250E}">
  <sheetPr>
    <tabColor rgb="FFC00000"/>
  </sheetPr>
  <dimension ref="A1:K16"/>
  <sheetViews>
    <sheetView showGridLines="0" zoomScale="96" zoomScaleNormal="96" workbookViewId="0">
      <selection activeCell="A2" sqref="A2:K2"/>
    </sheetView>
  </sheetViews>
  <sheetFormatPr defaultRowHeight="12.75" x14ac:dyDescent="0.2"/>
  <cols>
    <col min="1" max="10" width="9.140625" style="463"/>
    <col min="11" max="11" width="72.85546875" style="463" customWidth="1"/>
    <col min="12" max="16384" width="9.140625" style="463"/>
  </cols>
  <sheetData>
    <row r="1" spans="1:11" ht="31.5" x14ac:dyDescent="0.25">
      <c r="A1" s="715" t="s">
        <v>0</v>
      </c>
      <c r="B1" s="664"/>
      <c r="C1" s="664"/>
      <c r="D1" s="664"/>
      <c r="E1" s="664"/>
      <c r="F1" s="664"/>
      <c r="G1" s="664"/>
      <c r="H1" s="664"/>
      <c r="I1" s="664"/>
      <c r="J1" s="664"/>
      <c r="K1" s="714" t="s">
        <v>254</v>
      </c>
    </row>
    <row r="2" spans="1:11" ht="120.75" customHeight="1" x14ac:dyDescent="0.2">
      <c r="A2" s="722" t="s">
        <v>255</v>
      </c>
      <c r="B2" s="723"/>
      <c r="C2" s="723"/>
      <c r="D2" s="723"/>
      <c r="E2" s="723"/>
      <c r="F2" s="723"/>
      <c r="G2" s="723"/>
      <c r="H2" s="723"/>
      <c r="I2" s="723"/>
      <c r="J2" s="723"/>
      <c r="K2" s="724"/>
    </row>
    <row r="3" spans="1:11" ht="67.5" customHeight="1" x14ac:dyDescent="0.2">
      <c r="A3" s="731" t="s">
        <v>243</v>
      </c>
      <c r="B3" s="732"/>
      <c r="C3" s="732"/>
      <c r="D3" s="732"/>
      <c r="E3" s="732"/>
      <c r="F3" s="732"/>
      <c r="G3" s="732"/>
      <c r="H3" s="732"/>
      <c r="I3" s="732"/>
      <c r="J3" s="732"/>
      <c r="K3" s="733"/>
    </row>
    <row r="4" spans="1:11" ht="150.75" customHeight="1" x14ac:dyDescent="0.2">
      <c r="A4" s="729" t="s">
        <v>231</v>
      </c>
      <c r="B4" s="730"/>
      <c r="C4" s="727" t="s">
        <v>245</v>
      </c>
      <c r="D4" s="727"/>
      <c r="E4" s="727"/>
      <c r="F4" s="727"/>
      <c r="G4" s="727"/>
      <c r="H4" s="727"/>
      <c r="I4" s="727"/>
      <c r="J4" s="727"/>
      <c r="K4" s="728"/>
    </row>
    <row r="5" spans="1:11" ht="61.5" customHeight="1" x14ac:dyDescent="0.2">
      <c r="A5" s="716" t="s">
        <v>246</v>
      </c>
      <c r="B5" s="717"/>
      <c r="C5" s="718" t="s">
        <v>247</v>
      </c>
      <c r="D5" s="718"/>
      <c r="E5" s="718"/>
      <c r="F5" s="718"/>
      <c r="G5" s="718"/>
      <c r="H5" s="718"/>
      <c r="I5" s="718"/>
      <c r="J5" s="718"/>
      <c r="K5" s="719"/>
    </row>
    <row r="6" spans="1:11" ht="48.75" customHeight="1" x14ac:dyDescent="0.2">
      <c r="A6" s="665"/>
      <c r="B6" s="666"/>
      <c r="C6" s="718" t="s">
        <v>240</v>
      </c>
      <c r="D6" s="718"/>
      <c r="E6" s="718"/>
      <c r="F6" s="718"/>
      <c r="G6" s="718"/>
      <c r="H6" s="718"/>
      <c r="I6" s="718"/>
      <c r="J6" s="718"/>
      <c r="K6" s="719"/>
    </row>
    <row r="7" spans="1:11" ht="39" customHeight="1" x14ac:dyDescent="0.2">
      <c r="A7" s="665"/>
      <c r="B7" s="666"/>
      <c r="C7" s="718" t="s">
        <v>241</v>
      </c>
      <c r="D7" s="718"/>
      <c r="E7" s="718"/>
      <c r="F7" s="718"/>
      <c r="G7" s="718"/>
      <c r="H7" s="718"/>
      <c r="I7" s="718"/>
      <c r="J7" s="718"/>
      <c r="K7" s="719"/>
    </row>
    <row r="8" spans="1:11" ht="39" customHeight="1" x14ac:dyDescent="0.2">
      <c r="A8" s="667"/>
      <c r="B8" s="668"/>
      <c r="C8" s="720" t="s">
        <v>242</v>
      </c>
      <c r="D8" s="720"/>
      <c r="E8" s="720"/>
      <c r="F8" s="720"/>
      <c r="G8" s="720"/>
      <c r="H8" s="720"/>
      <c r="I8" s="720"/>
      <c r="J8" s="720"/>
      <c r="K8" s="721"/>
    </row>
    <row r="9" spans="1:11" ht="46.5" customHeight="1" x14ac:dyDescent="0.2">
      <c r="A9" s="667"/>
      <c r="B9" s="668"/>
      <c r="C9" s="718" t="s">
        <v>233</v>
      </c>
      <c r="D9" s="718"/>
      <c r="E9" s="718"/>
      <c r="F9" s="718"/>
      <c r="G9" s="718"/>
      <c r="H9" s="718"/>
      <c r="I9" s="718"/>
      <c r="J9" s="718"/>
      <c r="K9" s="719"/>
    </row>
    <row r="10" spans="1:11" ht="84.75" customHeight="1" x14ac:dyDescent="0.2">
      <c r="A10" s="667"/>
      <c r="B10" s="668"/>
      <c r="C10" s="725" t="s">
        <v>239</v>
      </c>
      <c r="D10" s="725"/>
      <c r="E10" s="725"/>
      <c r="F10" s="725"/>
      <c r="G10" s="725"/>
      <c r="H10" s="725"/>
      <c r="I10" s="725"/>
      <c r="J10" s="725"/>
      <c r="K10" s="726"/>
    </row>
    <row r="11" spans="1:11" ht="40.5" customHeight="1" x14ac:dyDescent="0.2">
      <c r="A11" s="667"/>
      <c r="B11" s="668"/>
      <c r="C11" s="718" t="s">
        <v>234</v>
      </c>
      <c r="D11" s="718"/>
      <c r="E11" s="718"/>
      <c r="F11" s="718"/>
      <c r="G11" s="718"/>
      <c r="H11" s="718"/>
      <c r="I11" s="718"/>
      <c r="J11" s="718"/>
      <c r="K11" s="719"/>
    </row>
    <row r="12" spans="1:11" ht="40.5" customHeight="1" x14ac:dyDescent="0.2">
      <c r="A12" s="667"/>
      <c r="B12" s="668"/>
      <c r="C12" s="718" t="s">
        <v>235</v>
      </c>
      <c r="D12" s="718"/>
      <c r="E12" s="718"/>
      <c r="F12" s="718"/>
      <c r="G12" s="718"/>
      <c r="H12" s="718"/>
      <c r="I12" s="718"/>
      <c r="J12" s="718"/>
      <c r="K12" s="719"/>
    </row>
    <row r="13" spans="1:11" ht="39" customHeight="1" x14ac:dyDescent="0.2">
      <c r="A13" s="667"/>
      <c r="B13" s="668"/>
      <c r="C13" s="718" t="s">
        <v>236</v>
      </c>
      <c r="D13" s="718"/>
      <c r="E13" s="718"/>
      <c r="F13" s="718"/>
      <c r="G13" s="718"/>
      <c r="H13" s="718"/>
      <c r="I13" s="718"/>
      <c r="J13" s="718"/>
      <c r="K13" s="719"/>
    </row>
    <row r="14" spans="1:11" ht="39" customHeight="1" x14ac:dyDescent="0.2">
      <c r="A14" s="667"/>
      <c r="B14" s="668"/>
      <c r="C14" s="718" t="s">
        <v>237</v>
      </c>
      <c r="D14" s="718"/>
      <c r="E14" s="718"/>
      <c r="F14" s="718"/>
      <c r="G14" s="718"/>
      <c r="H14" s="718"/>
      <c r="I14" s="718"/>
      <c r="J14" s="718"/>
      <c r="K14" s="719"/>
    </row>
    <row r="15" spans="1:11" ht="57" customHeight="1" x14ac:dyDescent="0.2">
      <c r="A15" s="667"/>
      <c r="B15" s="668"/>
      <c r="C15" s="718" t="s">
        <v>232</v>
      </c>
      <c r="D15" s="718"/>
      <c r="E15" s="718"/>
      <c r="F15" s="718"/>
      <c r="G15" s="718"/>
      <c r="H15" s="718"/>
      <c r="I15" s="718"/>
      <c r="J15" s="718"/>
      <c r="K15" s="719"/>
    </row>
    <row r="16" spans="1:11" ht="38.25" customHeight="1" x14ac:dyDescent="0.2">
      <c r="A16" s="669"/>
      <c r="B16" s="670"/>
      <c r="C16" s="720" t="s">
        <v>238</v>
      </c>
      <c r="D16" s="720"/>
      <c r="E16" s="720"/>
      <c r="F16" s="720"/>
      <c r="G16" s="720"/>
      <c r="H16" s="720"/>
      <c r="I16" s="720"/>
      <c r="J16" s="720"/>
      <c r="K16" s="721"/>
    </row>
  </sheetData>
  <sheetProtection algorithmName="SHA-512" hashValue="L+Yf1wbhEplzuxo5lF8nbMfRPLpHRdP5PbZcr46ilLnjSpO6YZqVlTp1DuHvmPhO0/w3O8B5Y7QNkhcMSqFEIA==" saltValue="Y7vre+KQIFI4kCCMe9Rd9w==" spinCount="100000" sheet="1" objects="1" scenarios="1"/>
  <mergeCells count="17">
    <mergeCell ref="A3:K3"/>
    <mergeCell ref="A5:B5"/>
    <mergeCell ref="C5:K5"/>
    <mergeCell ref="C16:K16"/>
    <mergeCell ref="A2:K2"/>
    <mergeCell ref="C7:K7"/>
    <mergeCell ref="C9:K9"/>
    <mergeCell ref="C10:K10"/>
    <mergeCell ref="C11:K11"/>
    <mergeCell ref="C4:K4"/>
    <mergeCell ref="C12:K12"/>
    <mergeCell ref="C13:K13"/>
    <mergeCell ref="C15:K15"/>
    <mergeCell ref="C6:K6"/>
    <mergeCell ref="C14:K14"/>
    <mergeCell ref="A4:B4"/>
    <mergeCell ref="C8:K8"/>
  </mergeCells>
  <pageMargins left="0.7" right="0.7" top="0.75" bottom="0.75" header="0.3" footer="0.3"/>
  <pageSetup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DE03-013C-4C43-987D-A0709F456822}">
  <sheetPr>
    <tabColor theme="3" tint="0.249977111117893"/>
    <pageSetUpPr fitToPage="1"/>
  </sheetPr>
  <dimension ref="A1:Y143"/>
  <sheetViews>
    <sheetView showGridLines="0" tabSelected="1" topLeftCell="A3" zoomScale="84" zoomScaleNormal="84" workbookViewId="0">
      <pane xSplit="1" ySplit="6" topLeftCell="B100" activePane="bottomRight" state="frozen"/>
      <selection pane="topRight" activeCell="B3" sqref="B3"/>
      <selection pane="bottomLeft" activeCell="A9" sqref="A9"/>
      <selection pane="bottomRight" activeCell="D128" sqref="D128"/>
    </sheetView>
  </sheetViews>
  <sheetFormatPr defaultColWidth="9.140625" defaultRowHeight="12.75" x14ac:dyDescent="0.2"/>
  <cols>
    <col min="1" max="1" width="3.85546875" style="1" bestFit="1" customWidth="1"/>
    <col min="2" max="2" width="44.140625" style="3" customWidth="1"/>
    <col min="3" max="3" width="12.85546875" style="3" customWidth="1"/>
    <col min="4" max="4" width="11.7109375" style="3" customWidth="1"/>
    <col min="5" max="5" width="6.42578125" style="40" bestFit="1" customWidth="1"/>
    <col min="6" max="6" width="18.42578125" style="3" bestFit="1" customWidth="1"/>
    <col min="7" max="7" width="4.140625" style="156" customWidth="1"/>
    <col min="8" max="8" width="13.28515625" style="3" customWidth="1"/>
    <col min="9" max="9" width="11.42578125" style="40" bestFit="1" customWidth="1"/>
    <col min="10" max="10" width="15.85546875" style="3" customWidth="1"/>
    <col min="11" max="11" width="3.85546875" style="156" customWidth="1"/>
    <col min="12" max="12" width="12.28515625" style="3" customWidth="1"/>
    <col min="13" max="13" width="11.42578125" style="40" bestFit="1" customWidth="1"/>
    <col min="14" max="14" width="16.42578125" style="3" customWidth="1"/>
    <col min="15" max="15" width="3.5703125" style="156" customWidth="1"/>
    <col min="16" max="16" width="12.42578125" style="3" customWidth="1"/>
    <col min="17" max="17" width="9.42578125" style="40" customWidth="1"/>
    <col min="18" max="18" width="16.140625" style="3" customWidth="1"/>
    <col min="19" max="19" width="3.7109375" style="156" customWidth="1"/>
    <col min="20" max="20" width="11.7109375" style="3" customWidth="1"/>
    <col min="21" max="21" width="10.85546875" style="40" customWidth="1"/>
    <col min="22" max="22" width="13.28515625" style="3" customWidth="1"/>
    <col min="23" max="23" width="3.7109375" style="3" customWidth="1"/>
    <col min="24" max="24" width="18" style="19" customWidth="1"/>
    <col min="25" max="25" width="14.28515625" style="383" customWidth="1"/>
    <col min="26" max="16384" width="9.140625" style="3"/>
  </cols>
  <sheetData>
    <row r="1" spans="1:25" x14ac:dyDescent="0.2">
      <c r="B1" s="2"/>
      <c r="C1" s="12"/>
      <c r="D1" s="12"/>
      <c r="E1" s="35"/>
      <c r="F1" s="479"/>
      <c r="G1" s="153"/>
      <c r="H1" s="479"/>
      <c r="I1" s="42"/>
      <c r="J1" s="479"/>
      <c r="K1" s="153"/>
      <c r="L1" s="479"/>
      <c r="M1" s="42"/>
      <c r="N1" s="479"/>
      <c r="O1" s="153"/>
      <c r="P1" s="60" t="s">
        <v>1</v>
      </c>
      <c r="Q1" s="42"/>
      <c r="R1" s="479"/>
      <c r="S1" s="153"/>
      <c r="T1" s="60" t="s">
        <v>1</v>
      </c>
      <c r="U1" s="42"/>
      <c r="V1" s="479"/>
      <c r="W1" s="479"/>
      <c r="X1" s="480"/>
      <c r="Y1" s="355"/>
    </row>
    <row r="2" spans="1:25" ht="24.95" customHeight="1" thickBot="1" x14ac:dyDescent="0.25">
      <c r="B2" s="4"/>
      <c r="C2" s="74"/>
      <c r="D2" s="58" t="s">
        <v>2</v>
      </c>
      <c r="E2" s="29"/>
      <c r="F2" s="335"/>
      <c r="G2" s="159"/>
      <c r="H2" s="336"/>
      <c r="I2" s="337"/>
      <c r="J2" s="338"/>
      <c r="K2" s="160"/>
      <c r="L2" s="338"/>
      <c r="M2" s="337"/>
      <c r="N2" s="338"/>
      <c r="O2" s="160"/>
      <c r="P2" s="338"/>
      <c r="Q2" s="337"/>
      <c r="R2" s="338"/>
      <c r="S2" s="160"/>
      <c r="T2" s="338"/>
      <c r="U2" s="337"/>
      <c r="V2" s="338"/>
      <c r="W2" s="338"/>
      <c r="X2" s="339"/>
      <c r="Y2" s="356"/>
    </row>
    <row r="3" spans="1:25" ht="24.95" customHeight="1" x14ac:dyDescent="0.25">
      <c r="B3" s="340"/>
      <c r="C3" s="392" t="s">
        <v>3</v>
      </c>
      <c r="D3" s="481"/>
      <c r="E3" s="753"/>
      <c r="F3" s="753"/>
      <c r="G3" s="753"/>
      <c r="H3" s="753"/>
      <c r="I3" s="753"/>
      <c r="J3" s="753"/>
      <c r="K3" s="753"/>
      <c r="L3" s="396" t="s">
        <v>4</v>
      </c>
      <c r="M3" s="752"/>
      <c r="N3" s="752"/>
      <c r="O3" s="752"/>
      <c r="P3" s="752"/>
      <c r="Q3" s="752"/>
      <c r="R3" s="399" t="s">
        <v>5</v>
      </c>
      <c r="S3" s="753"/>
      <c r="T3" s="753"/>
      <c r="U3" s="753"/>
      <c r="V3" s="753"/>
      <c r="W3" s="753"/>
      <c r="X3" s="753"/>
      <c r="Y3" s="411"/>
    </row>
    <row r="4" spans="1:25" ht="24.95" customHeight="1" x14ac:dyDescent="0.25">
      <c r="B4" s="5"/>
      <c r="C4" s="393" t="s">
        <v>6</v>
      </c>
      <c r="D4" s="48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6" t="s">
        <v>7</v>
      </c>
      <c r="S4" s="742"/>
      <c r="T4" s="742"/>
      <c r="U4" s="742"/>
      <c r="V4" s="742"/>
      <c r="W4" s="742"/>
      <c r="X4" s="742"/>
      <c r="Y4" s="412"/>
    </row>
    <row r="5" spans="1:25" ht="24.95" customHeight="1" x14ac:dyDescent="0.25">
      <c r="B5" s="5"/>
      <c r="C5" s="394" t="s">
        <v>8</v>
      </c>
      <c r="D5" s="482"/>
      <c r="E5" s="758"/>
      <c r="F5" s="758"/>
      <c r="G5" s="758"/>
      <c r="H5" s="758"/>
      <c r="I5" s="758"/>
      <c r="J5" s="758"/>
      <c r="K5" s="758"/>
      <c r="L5" s="397" t="s">
        <v>9</v>
      </c>
      <c r="M5" s="398"/>
      <c r="N5" s="481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413"/>
    </row>
    <row r="6" spans="1:25" ht="24.95" customHeight="1" x14ac:dyDescent="0.25">
      <c r="B6" s="5"/>
      <c r="C6" s="394"/>
      <c r="D6" s="395" t="s">
        <v>10</v>
      </c>
      <c r="E6" s="746"/>
      <c r="F6" s="746"/>
      <c r="G6" s="746"/>
      <c r="H6" s="59" t="s">
        <v>11</v>
      </c>
      <c r="I6" s="746"/>
      <c r="J6" s="746"/>
      <c r="K6" s="161"/>
      <c r="L6" s="483"/>
      <c r="M6" s="62"/>
      <c r="N6" s="481"/>
      <c r="O6" s="161"/>
      <c r="P6" s="483"/>
      <c r="Q6" s="61"/>
      <c r="R6" s="481"/>
      <c r="S6" s="161"/>
      <c r="T6" s="483"/>
      <c r="U6" s="61"/>
      <c r="V6" s="481"/>
      <c r="W6" s="481"/>
      <c r="X6" s="747"/>
      <c r="Y6" s="748"/>
    </row>
    <row r="7" spans="1:25" ht="24.95" customHeight="1" thickBot="1" x14ac:dyDescent="0.25">
      <c r="B7" s="5"/>
      <c r="C7" s="75"/>
      <c r="D7" s="54"/>
      <c r="E7" s="55"/>
      <c r="F7" s="56"/>
      <c r="G7" s="154"/>
      <c r="H7" s="57"/>
      <c r="I7" s="55"/>
      <c r="J7" s="484"/>
      <c r="K7" s="154"/>
      <c r="L7" s="57"/>
      <c r="M7" s="55"/>
      <c r="N7" s="484"/>
      <c r="O7" s="154"/>
      <c r="P7" s="57"/>
      <c r="Q7" s="55"/>
      <c r="R7" s="484"/>
      <c r="S7" s="154"/>
      <c r="T7" s="57"/>
      <c r="U7" s="55"/>
      <c r="V7" s="484"/>
      <c r="W7" s="485"/>
      <c r="X7" s="486"/>
      <c r="Y7" s="358"/>
    </row>
    <row r="8" spans="1:25" s="67" customFormat="1" ht="22.5" customHeight="1" thickBot="1" x14ac:dyDescent="0.3">
      <c r="A8" s="65"/>
      <c r="B8" s="314"/>
      <c r="C8" s="341"/>
      <c r="D8" s="754" t="s">
        <v>12</v>
      </c>
      <c r="E8" s="744"/>
      <c r="F8" s="755"/>
      <c r="G8" s="165"/>
      <c r="H8" s="743" t="s">
        <v>13</v>
      </c>
      <c r="I8" s="744"/>
      <c r="J8" s="755"/>
      <c r="K8" s="165"/>
      <c r="L8" s="743" t="s">
        <v>14</v>
      </c>
      <c r="M8" s="744"/>
      <c r="N8" s="755"/>
      <c r="O8" s="165"/>
      <c r="P8" s="743" t="s">
        <v>15</v>
      </c>
      <c r="Q8" s="744"/>
      <c r="R8" s="755"/>
      <c r="S8" s="165"/>
      <c r="T8" s="743" t="s">
        <v>16</v>
      </c>
      <c r="U8" s="744"/>
      <c r="V8" s="745"/>
      <c r="W8" s="66"/>
      <c r="X8" s="138" t="s">
        <v>17</v>
      </c>
      <c r="Y8" s="359" t="s">
        <v>18</v>
      </c>
    </row>
    <row r="9" spans="1:25" s="10" customFormat="1" ht="30" customHeight="1" thickBot="1" x14ac:dyDescent="0.25">
      <c r="A9" s="9"/>
      <c r="B9" s="487"/>
      <c r="C9" s="488"/>
      <c r="D9" s="63" t="s">
        <v>19</v>
      </c>
      <c r="E9" s="36" t="s">
        <v>20</v>
      </c>
      <c r="F9" s="64" t="s">
        <v>21</v>
      </c>
      <c r="G9" s="489"/>
      <c r="H9" s="36" t="s">
        <v>19</v>
      </c>
      <c r="I9" s="36" t="s">
        <v>20</v>
      </c>
      <c r="J9" s="64" t="s">
        <v>21</v>
      </c>
      <c r="K9" s="489"/>
      <c r="L9" s="36" t="s">
        <v>19</v>
      </c>
      <c r="M9" s="36" t="s">
        <v>20</v>
      </c>
      <c r="N9" s="64"/>
      <c r="O9" s="489"/>
      <c r="P9" s="36" t="s">
        <v>19</v>
      </c>
      <c r="Q9" s="36" t="s">
        <v>20</v>
      </c>
      <c r="R9" s="64" t="s">
        <v>21</v>
      </c>
      <c r="S9" s="489"/>
      <c r="T9" s="36" t="s">
        <v>19</v>
      </c>
      <c r="U9" s="36" t="s">
        <v>20</v>
      </c>
      <c r="V9" s="64" t="s">
        <v>21</v>
      </c>
      <c r="W9" s="490"/>
      <c r="X9" s="491"/>
      <c r="Y9" s="360"/>
    </row>
    <row r="10" spans="1:25" ht="18.75" customHeight="1" x14ac:dyDescent="0.25">
      <c r="A10" s="457"/>
      <c r="B10" s="116" t="s">
        <v>22</v>
      </c>
      <c r="C10" s="342"/>
      <c r="D10" s="492"/>
      <c r="E10" s="133"/>
      <c r="F10" s="493"/>
      <c r="G10" s="166"/>
      <c r="H10" s="494"/>
      <c r="I10" s="133"/>
      <c r="J10" s="493"/>
      <c r="K10" s="167"/>
      <c r="L10" s="494"/>
      <c r="M10" s="133"/>
      <c r="N10" s="493"/>
      <c r="O10" s="167"/>
      <c r="P10" s="494"/>
      <c r="Q10" s="133"/>
      <c r="R10" s="493"/>
      <c r="S10" s="167"/>
      <c r="T10" s="494"/>
      <c r="U10" s="133"/>
      <c r="V10" s="493"/>
      <c r="W10" s="495"/>
      <c r="X10" s="496"/>
      <c r="Y10" s="361"/>
    </row>
    <row r="11" spans="1:25" x14ac:dyDescent="0.2">
      <c r="A11" s="1" t="s">
        <v>23</v>
      </c>
      <c r="B11" s="134" t="s">
        <v>24</v>
      </c>
      <c r="C11" s="76"/>
      <c r="D11" s="497"/>
      <c r="E11" s="135"/>
      <c r="F11" s="498"/>
      <c r="G11" s="59"/>
      <c r="H11" s="499"/>
      <c r="I11" s="135"/>
      <c r="J11" s="498"/>
      <c r="K11" s="59"/>
      <c r="L11" s="499"/>
      <c r="M11" s="135"/>
      <c r="N11" s="498"/>
      <c r="O11" s="59"/>
      <c r="P11" s="499"/>
      <c r="Q11" s="135"/>
      <c r="R11" s="498"/>
      <c r="S11" s="59"/>
      <c r="T11" s="499"/>
      <c r="U11" s="135"/>
      <c r="V11" s="498"/>
      <c r="W11" s="500"/>
      <c r="X11" s="501"/>
      <c r="Y11" s="362"/>
    </row>
    <row r="12" spans="1:25" x14ac:dyDescent="0.2">
      <c r="B12" s="68" t="s">
        <v>25</v>
      </c>
      <c r="C12" s="77" t="s">
        <v>26</v>
      </c>
      <c r="D12" s="497"/>
      <c r="E12" s="135"/>
      <c r="F12" s="498"/>
      <c r="G12" s="59"/>
      <c r="H12" s="499"/>
      <c r="I12" s="135"/>
      <c r="J12" s="498"/>
      <c r="K12" s="59"/>
      <c r="L12" s="499"/>
      <c r="M12" s="135"/>
      <c r="N12" s="498"/>
      <c r="O12" s="59"/>
      <c r="P12" s="499"/>
      <c r="Q12" s="135"/>
      <c r="R12" s="498"/>
      <c r="S12" s="59"/>
      <c r="T12" s="499"/>
      <c r="U12" s="135"/>
      <c r="V12" s="502"/>
      <c r="W12" s="132"/>
      <c r="X12" s="503"/>
      <c r="Y12" s="357"/>
    </row>
    <row r="13" spans="1:25" x14ac:dyDescent="0.2">
      <c r="B13" s="306" t="s">
        <v>27</v>
      </c>
      <c r="C13" s="343"/>
      <c r="D13" s="623">
        <v>0</v>
      </c>
      <c r="E13" s="146">
        <f t="shared" ref="E13:E18" si="0">D13/12</f>
        <v>0</v>
      </c>
      <c r="F13" s="504">
        <f>H114*E13</f>
        <v>0</v>
      </c>
      <c r="G13" s="163"/>
      <c r="H13" s="625">
        <v>0</v>
      </c>
      <c r="I13" s="146">
        <f t="shared" ref="I13:I18" si="1">H13/12</f>
        <v>0</v>
      </c>
      <c r="J13" s="504">
        <f>L114*I13</f>
        <v>0</v>
      </c>
      <c r="K13" s="162"/>
      <c r="L13" s="625">
        <v>0</v>
      </c>
      <c r="M13" s="146">
        <f t="shared" ref="M13:M18" si="2">L13/12</f>
        <v>0</v>
      </c>
      <c r="N13" s="504">
        <f>P114*M13</f>
        <v>0</v>
      </c>
      <c r="O13" s="162"/>
      <c r="P13" s="625">
        <v>0</v>
      </c>
      <c r="Q13" s="146">
        <f t="shared" ref="Q13:Q18" si="3">P13/12</f>
        <v>0</v>
      </c>
      <c r="R13" s="505">
        <f>T114*Q13</f>
        <v>0</v>
      </c>
      <c r="S13" s="162"/>
      <c r="T13" s="625">
        <v>0</v>
      </c>
      <c r="U13" s="146">
        <f t="shared" ref="U13:U18" si="4">T13/12</f>
        <v>0</v>
      </c>
      <c r="V13" s="506">
        <f>X114*U13</f>
        <v>0</v>
      </c>
      <c r="W13" s="132"/>
      <c r="X13" s="507">
        <f t="shared" ref="X13:X14" si="5">F13+J13+N13+R13+V13</f>
        <v>0</v>
      </c>
      <c r="Y13" s="363"/>
    </row>
    <row r="14" spans="1:25" x14ac:dyDescent="0.2">
      <c r="B14" s="475" t="s">
        <v>28</v>
      </c>
      <c r="C14" s="343"/>
      <c r="D14" s="508">
        <v>0</v>
      </c>
      <c r="E14" s="136">
        <f t="shared" si="0"/>
        <v>0</v>
      </c>
      <c r="F14" s="509">
        <f>H114*E14</f>
        <v>0</v>
      </c>
      <c r="G14" s="163"/>
      <c r="H14" s="510">
        <v>0</v>
      </c>
      <c r="I14" s="136">
        <f t="shared" si="1"/>
        <v>0</v>
      </c>
      <c r="J14" s="509">
        <f>L114*I14</f>
        <v>0</v>
      </c>
      <c r="K14" s="163"/>
      <c r="L14" s="510">
        <v>0</v>
      </c>
      <c r="M14" s="136">
        <f t="shared" si="2"/>
        <v>0</v>
      </c>
      <c r="N14" s="509">
        <f>P114*M14</f>
        <v>0</v>
      </c>
      <c r="O14" s="163"/>
      <c r="P14" s="510">
        <v>0</v>
      </c>
      <c r="Q14" s="136">
        <f t="shared" si="3"/>
        <v>0</v>
      </c>
      <c r="R14" s="511">
        <f>T114*Q14</f>
        <v>0</v>
      </c>
      <c r="S14" s="163"/>
      <c r="T14" s="510">
        <v>0</v>
      </c>
      <c r="U14" s="136">
        <f t="shared" si="4"/>
        <v>0</v>
      </c>
      <c r="V14" s="512">
        <f>X114*U14</f>
        <v>0</v>
      </c>
      <c r="W14" s="132"/>
      <c r="X14" s="513">
        <f t="shared" si="5"/>
        <v>0</v>
      </c>
      <c r="Y14" s="364">
        <v>6013</v>
      </c>
    </row>
    <row r="15" spans="1:25" x14ac:dyDescent="0.2">
      <c r="B15" s="306" t="s">
        <v>29</v>
      </c>
      <c r="C15" s="343"/>
      <c r="D15" s="624">
        <v>0</v>
      </c>
      <c r="E15" s="136">
        <f t="shared" si="0"/>
        <v>0</v>
      </c>
      <c r="F15" s="509">
        <f>H115*E15</f>
        <v>0</v>
      </c>
      <c r="G15" s="163"/>
      <c r="H15" s="626">
        <v>0</v>
      </c>
      <c r="I15" s="136">
        <f t="shared" si="1"/>
        <v>0</v>
      </c>
      <c r="J15" s="509">
        <f>L115*I15</f>
        <v>0</v>
      </c>
      <c r="K15" s="163"/>
      <c r="L15" s="626">
        <v>0</v>
      </c>
      <c r="M15" s="136">
        <f t="shared" si="2"/>
        <v>0</v>
      </c>
      <c r="N15" s="509">
        <f>P115*M15</f>
        <v>0</v>
      </c>
      <c r="O15" s="163"/>
      <c r="P15" s="626">
        <v>0</v>
      </c>
      <c r="Q15" s="136">
        <f t="shared" si="3"/>
        <v>0</v>
      </c>
      <c r="R15" s="511">
        <f>T115*Q15</f>
        <v>0</v>
      </c>
      <c r="S15" s="163"/>
      <c r="T15" s="626">
        <v>0</v>
      </c>
      <c r="U15" s="136">
        <f t="shared" si="4"/>
        <v>0</v>
      </c>
      <c r="V15" s="512">
        <f>X115*U15</f>
        <v>0</v>
      </c>
      <c r="W15" s="132"/>
      <c r="X15" s="513">
        <f t="shared" ref="X15:X16" si="6">F15+J15+N15+R15+V15</f>
        <v>0</v>
      </c>
      <c r="Y15" s="364"/>
    </row>
    <row r="16" spans="1:25" x14ac:dyDescent="0.2">
      <c r="B16" s="475" t="s">
        <v>30</v>
      </c>
      <c r="C16" s="343"/>
      <c r="D16" s="508">
        <v>0</v>
      </c>
      <c r="E16" s="136">
        <f t="shared" si="0"/>
        <v>0</v>
      </c>
      <c r="F16" s="509">
        <f>H115*E16</f>
        <v>0</v>
      </c>
      <c r="G16" s="163"/>
      <c r="H16" s="510">
        <v>0</v>
      </c>
      <c r="I16" s="136">
        <f t="shared" si="1"/>
        <v>0</v>
      </c>
      <c r="J16" s="509">
        <f>L115*I16</f>
        <v>0</v>
      </c>
      <c r="K16" s="163"/>
      <c r="L16" s="510">
        <v>0</v>
      </c>
      <c r="M16" s="136">
        <f t="shared" si="2"/>
        <v>0</v>
      </c>
      <c r="N16" s="511">
        <f>P115*M16</f>
        <v>0</v>
      </c>
      <c r="O16" s="163"/>
      <c r="P16" s="510">
        <v>0</v>
      </c>
      <c r="Q16" s="136">
        <f t="shared" si="3"/>
        <v>0</v>
      </c>
      <c r="R16" s="511">
        <f>T115*Q16</f>
        <v>0</v>
      </c>
      <c r="S16" s="163"/>
      <c r="T16" s="510">
        <v>0</v>
      </c>
      <c r="U16" s="136">
        <f t="shared" si="4"/>
        <v>0</v>
      </c>
      <c r="V16" s="512">
        <f>X115*U16</f>
        <v>0</v>
      </c>
      <c r="W16" s="514"/>
      <c r="X16" s="513">
        <f t="shared" si="6"/>
        <v>0</v>
      </c>
      <c r="Y16" s="364">
        <v>6013</v>
      </c>
    </row>
    <row r="17" spans="1:25" x14ac:dyDescent="0.2">
      <c r="B17" s="306" t="s">
        <v>31</v>
      </c>
      <c r="C17" s="343"/>
      <c r="D17" s="624">
        <v>0</v>
      </c>
      <c r="E17" s="136">
        <f t="shared" si="0"/>
        <v>0</v>
      </c>
      <c r="F17" s="509">
        <f>H116*E17</f>
        <v>0</v>
      </c>
      <c r="G17" s="163"/>
      <c r="H17" s="626">
        <v>0</v>
      </c>
      <c r="I17" s="136">
        <f t="shared" si="1"/>
        <v>0</v>
      </c>
      <c r="J17" s="509">
        <f>L116*I17</f>
        <v>0</v>
      </c>
      <c r="K17" s="163"/>
      <c r="L17" s="626">
        <v>0</v>
      </c>
      <c r="M17" s="136">
        <f t="shared" si="2"/>
        <v>0</v>
      </c>
      <c r="N17" s="509">
        <f>P116*M17</f>
        <v>0</v>
      </c>
      <c r="O17" s="163"/>
      <c r="P17" s="626">
        <v>0</v>
      </c>
      <c r="Q17" s="136">
        <f t="shared" si="3"/>
        <v>0</v>
      </c>
      <c r="R17" s="511">
        <f>T116*Q17</f>
        <v>0</v>
      </c>
      <c r="S17" s="163"/>
      <c r="T17" s="626">
        <v>0</v>
      </c>
      <c r="U17" s="136">
        <f t="shared" si="4"/>
        <v>0</v>
      </c>
      <c r="V17" s="512">
        <f>X116*U17</f>
        <v>0</v>
      </c>
      <c r="W17" s="515"/>
      <c r="X17" s="513">
        <f t="shared" ref="X17:X20" si="7">F17+J17+N17+R17+V17</f>
        <v>0</v>
      </c>
      <c r="Y17" s="364"/>
    </row>
    <row r="18" spans="1:25" x14ac:dyDescent="0.2">
      <c r="B18" s="475" t="s">
        <v>32</v>
      </c>
      <c r="C18" s="465"/>
      <c r="D18" s="508">
        <v>0</v>
      </c>
      <c r="E18" s="136">
        <f t="shared" si="0"/>
        <v>0</v>
      </c>
      <c r="F18" s="509">
        <f>H116*E18</f>
        <v>0</v>
      </c>
      <c r="G18" s="163"/>
      <c r="H18" s="510">
        <v>0</v>
      </c>
      <c r="I18" s="136">
        <f t="shared" si="1"/>
        <v>0</v>
      </c>
      <c r="J18" s="509">
        <f>L116*I18</f>
        <v>0</v>
      </c>
      <c r="K18" s="163"/>
      <c r="L18" s="510">
        <v>0</v>
      </c>
      <c r="M18" s="136">
        <f t="shared" si="2"/>
        <v>0</v>
      </c>
      <c r="N18" s="511">
        <f>P116*M18</f>
        <v>0</v>
      </c>
      <c r="O18" s="163"/>
      <c r="P18" s="510">
        <v>0</v>
      </c>
      <c r="Q18" s="136">
        <f t="shared" si="3"/>
        <v>0</v>
      </c>
      <c r="R18" s="511">
        <f>T116*Q18</f>
        <v>0</v>
      </c>
      <c r="S18" s="163"/>
      <c r="T18" s="510">
        <v>0</v>
      </c>
      <c r="U18" s="136">
        <f t="shared" si="4"/>
        <v>0</v>
      </c>
      <c r="V18" s="512">
        <f>X116*U18</f>
        <v>0</v>
      </c>
      <c r="W18" s="514"/>
      <c r="X18" s="516">
        <f t="shared" si="7"/>
        <v>0</v>
      </c>
      <c r="Y18" s="365">
        <v>6013</v>
      </c>
    </row>
    <row r="19" spans="1:25" x14ac:dyDescent="0.2">
      <c r="B19" s="467" t="s">
        <v>33</v>
      </c>
      <c r="C19" s="468"/>
      <c r="D19" s="660">
        <v>0</v>
      </c>
      <c r="E19" s="469">
        <f>D19</f>
        <v>0</v>
      </c>
      <c r="F19" s="517">
        <f>E19*D117</f>
        <v>0</v>
      </c>
      <c r="G19" s="470"/>
      <c r="H19" s="518">
        <v>0</v>
      </c>
      <c r="I19" s="469">
        <f>H19</f>
        <v>0</v>
      </c>
      <c r="J19" s="517">
        <f>I19*L117</f>
        <v>0</v>
      </c>
      <c r="K19" s="470"/>
      <c r="L19" s="518">
        <v>0</v>
      </c>
      <c r="M19" s="469">
        <f>L19</f>
        <v>0</v>
      </c>
      <c r="N19" s="517">
        <f>M19*P117</f>
        <v>0</v>
      </c>
      <c r="O19" s="470"/>
      <c r="P19" s="518">
        <v>0</v>
      </c>
      <c r="Q19" s="469">
        <f>P19</f>
        <v>0</v>
      </c>
      <c r="R19" s="517">
        <f>Q19*T117</f>
        <v>0</v>
      </c>
      <c r="S19" s="470"/>
      <c r="T19" s="518">
        <v>0</v>
      </c>
      <c r="U19" s="469">
        <f>T19</f>
        <v>0</v>
      </c>
      <c r="V19" s="519">
        <f>U19*X117</f>
        <v>0</v>
      </c>
      <c r="W19" s="520"/>
      <c r="X19" s="516">
        <f t="shared" ref="X19" si="8">F19+J19+N19+R19+V19</f>
        <v>0</v>
      </c>
      <c r="Y19" s="464">
        <v>6014</v>
      </c>
    </row>
    <row r="20" spans="1:25" x14ac:dyDescent="0.2">
      <c r="B20" s="467" t="s">
        <v>33</v>
      </c>
      <c r="C20" s="468"/>
      <c r="D20" s="660">
        <v>0</v>
      </c>
      <c r="E20" s="469">
        <f>D20</f>
        <v>0</v>
      </c>
      <c r="F20" s="517">
        <f>E20*D118</f>
        <v>0</v>
      </c>
      <c r="G20" s="470"/>
      <c r="H20" s="518">
        <v>0</v>
      </c>
      <c r="I20" s="469">
        <f>H20</f>
        <v>0</v>
      </c>
      <c r="J20" s="517">
        <f>I20*L118</f>
        <v>0</v>
      </c>
      <c r="K20" s="470"/>
      <c r="L20" s="518">
        <v>0</v>
      </c>
      <c r="M20" s="469">
        <f>L20</f>
        <v>0</v>
      </c>
      <c r="N20" s="517">
        <f>M20*P118</f>
        <v>0</v>
      </c>
      <c r="O20" s="470"/>
      <c r="P20" s="518">
        <v>0</v>
      </c>
      <c r="Q20" s="469">
        <f>P20</f>
        <v>0</v>
      </c>
      <c r="R20" s="517">
        <f>Q20*T118</f>
        <v>0</v>
      </c>
      <c r="S20" s="470"/>
      <c r="T20" s="518">
        <v>0</v>
      </c>
      <c r="U20" s="469">
        <f>T20</f>
        <v>0</v>
      </c>
      <c r="V20" s="519">
        <f>U20*X118</f>
        <v>0</v>
      </c>
      <c r="W20" s="520"/>
      <c r="X20" s="516">
        <f t="shared" si="7"/>
        <v>0</v>
      </c>
      <c r="Y20" s="464">
        <v>6014</v>
      </c>
    </row>
    <row r="21" spans="1:25" x14ac:dyDescent="0.2">
      <c r="B21" s="521"/>
      <c r="C21" s="522"/>
      <c r="D21" s="523"/>
      <c r="E21" s="466"/>
      <c r="F21" s="524"/>
      <c r="G21" s="169"/>
      <c r="H21" s="525"/>
      <c r="I21" s="466"/>
      <c r="J21" s="524"/>
      <c r="K21" s="169"/>
      <c r="L21" s="525"/>
      <c r="M21" s="466"/>
      <c r="N21" s="524"/>
      <c r="O21" s="169"/>
      <c r="P21" s="525"/>
      <c r="Q21" s="466"/>
      <c r="R21" s="524"/>
      <c r="S21" s="169"/>
      <c r="T21" s="525"/>
      <c r="U21" s="466"/>
      <c r="V21" s="526"/>
      <c r="W21" s="515"/>
      <c r="X21" s="527"/>
      <c r="Y21" s="366"/>
    </row>
    <row r="22" spans="1:25" x14ac:dyDescent="0.2">
      <c r="B22" s="68" t="s">
        <v>34</v>
      </c>
      <c r="C22" s="68" t="s">
        <v>26</v>
      </c>
      <c r="D22" s="497"/>
      <c r="E22" s="135"/>
      <c r="F22" s="498"/>
      <c r="G22" s="168"/>
      <c r="H22" s="499"/>
      <c r="I22" s="135"/>
      <c r="J22" s="498"/>
      <c r="K22" s="168"/>
      <c r="L22" s="499"/>
      <c r="M22" s="135"/>
      <c r="N22" s="498"/>
      <c r="O22" s="168"/>
      <c r="P22" s="499"/>
      <c r="Q22" s="135"/>
      <c r="R22" s="498"/>
      <c r="S22" s="168"/>
      <c r="T22" s="499"/>
      <c r="U22" s="135"/>
      <c r="V22" s="502"/>
      <c r="W22" s="132"/>
      <c r="X22" s="503"/>
      <c r="Y22" s="357"/>
    </row>
    <row r="23" spans="1:25" x14ac:dyDescent="0.2">
      <c r="B23" s="148" t="s">
        <v>35</v>
      </c>
      <c r="C23" s="344"/>
      <c r="D23" s="528"/>
      <c r="E23" s="146">
        <f>D23/12</f>
        <v>0</v>
      </c>
      <c r="F23" s="504">
        <f>H119*E23</f>
        <v>0</v>
      </c>
      <c r="G23" s="162"/>
      <c r="H23" s="529">
        <f>D23</f>
        <v>0</v>
      </c>
      <c r="I23" s="146">
        <f>H23/12</f>
        <v>0</v>
      </c>
      <c r="J23" s="505">
        <f>L119*I23</f>
        <v>0</v>
      </c>
      <c r="K23" s="162"/>
      <c r="L23" s="529">
        <f>H23</f>
        <v>0</v>
      </c>
      <c r="M23" s="146">
        <f>L23/12</f>
        <v>0</v>
      </c>
      <c r="N23" s="504">
        <f>P119*M23</f>
        <v>0</v>
      </c>
      <c r="O23" s="162"/>
      <c r="P23" s="529"/>
      <c r="Q23" s="146">
        <f>P23/12</f>
        <v>0</v>
      </c>
      <c r="R23" s="505">
        <f>T119*Q23</f>
        <v>0</v>
      </c>
      <c r="S23" s="162"/>
      <c r="T23" s="529"/>
      <c r="U23" s="146">
        <f>T23/12</f>
        <v>0</v>
      </c>
      <c r="V23" s="506">
        <f>X119*U23</f>
        <v>0</v>
      </c>
      <c r="W23" s="132"/>
      <c r="X23" s="507">
        <f t="shared" ref="X23:X25" si="9">F23+J23+N23+R23+V23</f>
        <v>0</v>
      </c>
      <c r="Y23" s="363"/>
    </row>
    <row r="24" spans="1:25" x14ac:dyDescent="0.2">
      <c r="B24" s="414" t="s">
        <v>36</v>
      </c>
      <c r="C24" s="415"/>
      <c r="D24" s="530"/>
      <c r="E24" s="136">
        <f>D24/12</f>
        <v>0</v>
      </c>
      <c r="F24" s="509">
        <f>H120*E24</f>
        <v>0</v>
      </c>
      <c r="G24" s="163"/>
      <c r="H24" s="531">
        <f>D24</f>
        <v>0</v>
      </c>
      <c r="I24" s="136">
        <f>H24/12</f>
        <v>0</v>
      </c>
      <c r="J24" s="509">
        <f>L120*I24</f>
        <v>0</v>
      </c>
      <c r="K24" s="163"/>
      <c r="L24" s="531">
        <f>H24</f>
        <v>0</v>
      </c>
      <c r="M24" s="136">
        <f>L24/12</f>
        <v>0</v>
      </c>
      <c r="N24" s="509">
        <f>P120*M24</f>
        <v>0</v>
      </c>
      <c r="O24" s="163"/>
      <c r="P24" s="531">
        <f>L24</f>
        <v>0</v>
      </c>
      <c r="Q24" s="136">
        <f>P24/12</f>
        <v>0</v>
      </c>
      <c r="R24" s="509">
        <f>T120*Q24</f>
        <v>0</v>
      </c>
      <c r="S24" s="163"/>
      <c r="T24" s="531">
        <f>P24</f>
        <v>0</v>
      </c>
      <c r="U24" s="136">
        <f>T24/12</f>
        <v>0</v>
      </c>
      <c r="V24" s="512">
        <f>X120*U24</f>
        <v>0</v>
      </c>
      <c r="W24" s="514"/>
      <c r="X24" s="513">
        <f t="shared" ref="X24" si="10">F24+J24+N24+R24+V24</f>
        <v>0</v>
      </c>
      <c r="Y24" s="364"/>
    </row>
    <row r="25" spans="1:25" x14ac:dyDescent="0.2">
      <c r="B25" s="149" t="s">
        <v>37</v>
      </c>
      <c r="C25" s="345"/>
      <c r="D25" s="532"/>
      <c r="E25" s="137">
        <f>D25/12</f>
        <v>0</v>
      </c>
      <c r="F25" s="524">
        <f>H121*E25</f>
        <v>0</v>
      </c>
      <c r="G25" s="164"/>
      <c r="H25" s="533">
        <f>D25</f>
        <v>0</v>
      </c>
      <c r="I25" s="137">
        <f>H25/12</f>
        <v>0</v>
      </c>
      <c r="J25" s="524">
        <f>L121*I25</f>
        <v>0</v>
      </c>
      <c r="K25" s="164"/>
      <c r="L25" s="533">
        <f>H25</f>
        <v>0</v>
      </c>
      <c r="M25" s="137">
        <f>L25/12</f>
        <v>0</v>
      </c>
      <c r="N25" s="524">
        <f>P121*M25</f>
        <v>0</v>
      </c>
      <c r="O25" s="164"/>
      <c r="P25" s="533">
        <f>L25</f>
        <v>0</v>
      </c>
      <c r="Q25" s="137">
        <f>P25/12</f>
        <v>0</v>
      </c>
      <c r="R25" s="524">
        <f>T121*Q25</f>
        <v>0</v>
      </c>
      <c r="S25" s="164"/>
      <c r="T25" s="533">
        <f>P25</f>
        <v>0</v>
      </c>
      <c r="U25" s="137">
        <f>T25/12</f>
        <v>0</v>
      </c>
      <c r="V25" s="526">
        <f>X121*U25</f>
        <v>0</v>
      </c>
      <c r="W25" s="515"/>
      <c r="X25" s="516">
        <f t="shared" si="9"/>
        <v>0</v>
      </c>
      <c r="Y25" s="365"/>
    </row>
    <row r="26" spans="1:25" x14ac:dyDescent="0.2">
      <c r="B26" s="69"/>
      <c r="C26" s="78"/>
      <c r="D26" s="534"/>
      <c r="E26" s="136"/>
      <c r="F26" s="509"/>
      <c r="G26" s="170"/>
      <c r="H26" s="535"/>
      <c r="I26" s="136"/>
      <c r="J26" s="509"/>
      <c r="K26" s="170"/>
      <c r="L26" s="535"/>
      <c r="M26" s="136"/>
      <c r="N26" s="509"/>
      <c r="O26" s="170"/>
      <c r="P26" s="535"/>
      <c r="Q26" s="136"/>
      <c r="R26" s="509"/>
      <c r="S26" s="170"/>
      <c r="T26" s="535"/>
      <c r="U26" s="136"/>
      <c r="V26" s="509"/>
      <c r="W26" s="500"/>
      <c r="X26" s="536"/>
      <c r="Y26" s="366"/>
    </row>
    <row r="27" spans="1:25" x14ac:dyDescent="0.2">
      <c r="A27" s="1" t="s">
        <v>38</v>
      </c>
      <c r="B27" s="51" t="s">
        <v>39</v>
      </c>
      <c r="C27" s="76"/>
      <c r="D27" s="497"/>
      <c r="E27" s="135"/>
      <c r="F27" s="498"/>
      <c r="G27" s="168"/>
      <c r="H27" s="499"/>
      <c r="I27" s="135"/>
      <c r="J27" s="498"/>
      <c r="K27" s="168"/>
      <c r="L27" s="499"/>
      <c r="M27" s="135"/>
      <c r="N27" s="498"/>
      <c r="O27" s="168"/>
      <c r="P27" s="499"/>
      <c r="Q27" s="135"/>
      <c r="R27" s="498"/>
      <c r="S27" s="168"/>
      <c r="T27" s="499"/>
      <c r="U27" s="135"/>
      <c r="V27" s="498"/>
      <c r="W27" s="500"/>
      <c r="X27" s="503"/>
      <c r="Y27" s="357"/>
    </row>
    <row r="28" spans="1:25" x14ac:dyDescent="0.2">
      <c r="B28" s="68" t="s">
        <v>40</v>
      </c>
      <c r="C28" s="59" t="s">
        <v>26</v>
      </c>
      <c r="D28" s="497"/>
      <c r="E28" s="135"/>
      <c r="F28" s="498"/>
      <c r="G28" s="168"/>
      <c r="H28" s="499"/>
      <c r="I28" s="135"/>
      <c r="J28" s="498"/>
      <c r="K28" s="168"/>
      <c r="L28" s="499"/>
      <c r="M28" s="135"/>
      <c r="N28" s="498"/>
      <c r="O28" s="168"/>
      <c r="P28" s="499"/>
      <c r="Q28" s="135"/>
      <c r="R28" s="498"/>
      <c r="S28" s="168"/>
      <c r="T28" s="499"/>
      <c r="U28" s="135"/>
      <c r="V28" s="498"/>
      <c r="W28" s="500"/>
      <c r="X28" s="503"/>
      <c r="Y28" s="357"/>
    </row>
    <row r="29" spans="1:25" x14ac:dyDescent="0.2">
      <c r="B29" s="202" t="s">
        <v>41</v>
      </c>
      <c r="C29" s="346"/>
      <c r="D29" s="537"/>
      <c r="E29" s="136" t="str">
        <f>IF(D29=9,2*9.5/26,IF(D29=4.5,1*9.5/26,IF(D29=3,1*7/26,IF(D29=2,1*4/26,IF(D29=1,1*2/26,IF(D29=0,"0%"))))))</f>
        <v>0%</v>
      </c>
      <c r="F29" s="509">
        <f>H122*E29</f>
        <v>0</v>
      </c>
      <c r="G29" s="163"/>
      <c r="H29" s="538"/>
      <c r="I29" s="136" t="str">
        <f t="shared" ref="I29:I32" si="11">IF(H29=9,2*9.5/26,IF(H29=4.5,1*9.5/26,IF(H29=3,1*7/26,IF(H29=2.25,1*4.75/26,IF(H29=2,1*4/26,IF(H29=1,1*2/26,IF(H29=0,"0%")))))))</f>
        <v>0%</v>
      </c>
      <c r="J29" s="509">
        <f>L122*I29</f>
        <v>0</v>
      </c>
      <c r="K29" s="163"/>
      <c r="L29" s="538"/>
      <c r="M29" s="136" t="str">
        <f t="shared" ref="M29:M32" si="12">IF(L29=9,2*9.5/26,IF(L29=4.5,1*9.5/26,IF(L29=3,1*7/26,IF(L29=2.25,1*4.75/26,IF(L29=2,1*4/26,IF(L29=1,1*2/26,IF(L29=0,"0%")))))))</f>
        <v>0%</v>
      </c>
      <c r="N29" s="509">
        <f>P122*M29</f>
        <v>0</v>
      </c>
      <c r="O29" s="163"/>
      <c r="P29" s="538"/>
      <c r="Q29" s="136" t="str">
        <f t="shared" ref="Q29:Q32" si="13">IF(P29=9,2*9.5/26,IF(P29=4.5,1*9.5/26,IF(P29=3,1*7/26,IF(P29=2.25,1*4.75/26,IF(P29=2,1*4/26,IF(P29=1,1*2/26,IF(P29=0,"0%")))))))</f>
        <v>0%</v>
      </c>
      <c r="R29" s="509">
        <f>T122*Q29</f>
        <v>0</v>
      </c>
      <c r="S29" s="163"/>
      <c r="T29" s="538"/>
      <c r="U29" s="136" t="str">
        <f t="shared" ref="U29:U32" si="14">IF(T29=9,2*9.5/26,IF(T29=4.5,1*9.5/26,IF(T29=3,1*7/26,IF(T29=2.25,1*4.75/26,IF(T29=2,1*4/26,IF(T29=1,1*2/26,IF(T29=0,"0%")))))))</f>
        <v>0%</v>
      </c>
      <c r="V29" s="512">
        <f>X122*U29</f>
        <v>0</v>
      </c>
      <c r="W29" s="132"/>
      <c r="X29" s="507">
        <f t="shared" ref="X29:X32" si="15">F29+J29+N29+R29+V29</f>
        <v>0</v>
      </c>
      <c r="Y29" s="367">
        <v>6055</v>
      </c>
    </row>
    <row r="30" spans="1:25" x14ac:dyDescent="0.2">
      <c r="B30" s="616" t="s">
        <v>42</v>
      </c>
      <c r="C30" s="347"/>
      <c r="D30" s="537"/>
      <c r="E30" s="136" t="str">
        <f>IF(D30=9,2*9.5/26,IF(D30=4.5,1*9.5/26,IF(D30=3,1*7/26,IF(D30=2,1*4/26,IF(D30=1,1*2/26,IF(D30=0,"0%"))))))</f>
        <v>0%</v>
      </c>
      <c r="F30" s="509">
        <f>H122*E30</f>
        <v>0</v>
      </c>
      <c r="G30" s="163"/>
      <c r="H30" s="538"/>
      <c r="I30" s="136" t="str">
        <f>IF(H30=9,2*9.5/26,IF(H30=4.5,1*9.5/26,IF(H30=3,1*7/26,IF(H30=2.25,1*4.75/26,IF(H30=2,1*4/26,IF(H30=1,1*2/26,IF(H30=0,"0%")))))))</f>
        <v>0%</v>
      </c>
      <c r="J30" s="509">
        <f>L122*I30</f>
        <v>0</v>
      </c>
      <c r="K30" s="163"/>
      <c r="L30" s="538"/>
      <c r="M30" s="136" t="str">
        <f>IF(L30=9,2*9.5/26,IF(L30=4.5,1*9.5/26,IF(L30=3,1*7/26,IF(L30=2.25,1*4.75/26,IF(L30=2,1*4/26,IF(L30=1,1*2/26,IF(L30=0,"0%")))))))</f>
        <v>0%</v>
      </c>
      <c r="N30" s="509">
        <f>P122*M30</f>
        <v>0</v>
      </c>
      <c r="O30" s="163"/>
      <c r="P30" s="538"/>
      <c r="Q30" s="136" t="str">
        <f>IF(P30=9,2*9.5/26,IF(P30=4.5,1*9.5/26,IF(P30=3,1*7/26,IF(P30=2.25,1*4.75/26,IF(P30=2,1*4/26,IF(P30=1,1*2/26,IF(P30=0,"0%")))))))</f>
        <v>0%</v>
      </c>
      <c r="R30" s="509">
        <f>T122*Q30</f>
        <v>0</v>
      </c>
      <c r="S30" s="163"/>
      <c r="T30" s="538"/>
      <c r="U30" s="136" t="str">
        <f>IF(T30=9,2*9.5/26,IF(T30=4.5,1*9.5/26,IF(T30=3,1*7/26,IF(T30=2.25,1*4.75/26,IF(T30=2,1*4/26,IF(T30=1,1*2/26,IF(T30=0,"0%")))))))</f>
        <v>0%</v>
      </c>
      <c r="V30" s="512">
        <f>X122*U30</f>
        <v>0</v>
      </c>
      <c r="W30" s="132"/>
      <c r="X30" s="513">
        <f>F30+J30+N30+R30+V30</f>
        <v>0</v>
      </c>
      <c r="Y30" s="367">
        <v>6060</v>
      </c>
    </row>
    <row r="31" spans="1:25" x14ac:dyDescent="0.2">
      <c r="B31" s="203" t="s">
        <v>43</v>
      </c>
      <c r="C31" s="347"/>
      <c r="D31" s="537"/>
      <c r="E31" s="136" t="str">
        <f>IF(D31=9,2*9.5/26,IF(D31=4.5,1*9.5/26,IF(D31=3,1*7/26,IF(D31=2.25,1*4.75/26,IF(D31=2,1*4/26,IF(D31=1,1*2/26,IF(D31=0,"0%")))))))</f>
        <v>0%</v>
      </c>
      <c r="F31" s="509">
        <f>H122*E31</f>
        <v>0</v>
      </c>
      <c r="G31" s="163"/>
      <c r="H31" s="538"/>
      <c r="I31" s="136" t="str">
        <f t="shared" si="11"/>
        <v>0%</v>
      </c>
      <c r="J31" s="509">
        <f>L122*I31</f>
        <v>0</v>
      </c>
      <c r="K31" s="163"/>
      <c r="L31" s="538"/>
      <c r="M31" s="136" t="str">
        <f t="shared" si="12"/>
        <v>0%</v>
      </c>
      <c r="N31" s="509">
        <f>P122*M31</f>
        <v>0</v>
      </c>
      <c r="O31" s="163"/>
      <c r="P31" s="538"/>
      <c r="Q31" s="136" t="str">
        <f t="shared" si="13"/>
        <v>0%</v>
      </c>
      <c r="R31" s="509">
        <f>T122*Q31</f>
        <v>0</v>
      </c>
      <c r="S31" s="163"/>
      <c r="T31" s="538"/>
      <c r="U31" s="136" t="str">
        <f t="shared" si="14"/>
        <v>0%</v>
      </c>
      <c r="V31" s="512">
        <f>X122*U31</f>
        <v>0</v>
      </c>
      <c r="W31" s="132"/>
      <c r="X31" s="513">
        <f t="shared" si="15"/>
        <v>0</v>
      </c>
      <c r="Y31" s="367">
        <v>6055</v>
      </c>
    </row>
    <row r="32" spans="1:25" x14ac:dyDescent="0.2">
      <c r="B32" s="617" t="s">
        <v>44</v>
      </c>
      <c r="C32" s="348"/>
      <c r="D32" s="539"/>
      <c r="E32" s="137" t="str">
        <f t="shared" ref="E32" si="16">IF(D32=9,2*9.5/26,IF(D32=4.5,1*9.5/26,IF(D32=3,1*7/26,IF(D32=2,1*4/26,IF(D32=1,1*2/26,IF(D32=0,"0%"))))))</f>
        <v>0%</v>
      </c>
      <c r="F32" s="524">
        <f>H122*E32</f>
        <v>0</v>
      </c>
      <c r="G32" s="164"/>
      <c r="H32" s="540"/>
      <c r="I32" s="137" t="str">
        <f t="shared" si="11"/>
        <v>0%</v>
      </c>
      <c r="J32" s="541">
        <f>L122*I32</f>
        <v>0</v>
      </c>
      <c r="K32" s="164"/>
      <c r="L32" s="540"/>
      <c r="M32" s="137" t="str">
        <f t="shared" si="12"/>
        <v>0%</v>
      </c>
      <c r="N32" s="541">
        <f>P122*M32</f>
        <v>0</v>
      </c>
      <c r="O32" s="164"/>
      <c r="P32" s="540"/>
      <c r="Q32" s="137" t="str">
        <f t="shared" si="13"/>
        <v>0%</v>
      </c>
      <c r="R32" s="509">
        <f>T122*Q32</f>
        <v>0</v>
      </c>
      <c r="S32" s="164"/>
      <c r="T32" s="540"/>
      <c r="U32" s="137" t="str">
        <f t="shared" si="14"/>
        <v>0%</v>
      </c>
      <c r="V32" s="526">
        <f>X122*U32</f>
        <v>0</v>
      </c>
      <c r="W32" s="132"/>
      <c r="X32" s="516">
        <f t="shared" si="15"/>
        <v>0</v>
      </c>
      <c r="Y32" s="367">
        <v>6060</v>
      </c>
    </row>
    <row r="33" spans="1:25" x14ac:dyDescent="0.2">
      <c r="B33" s="11"/>
      <c r="C33" s="79"/>
      <c r="D33" s="542"/>
      <c r="E33" s="38"/>
      <c r="F33" s="543"/>
      <c r="G33" s="169"/>
      <c r="H33" s="544"/>
      <c r="I33" s="43"/>
      <c r="J33" s="543"/>
      <c r="K33" s="169"/>
      <c r="L33" s="544"/>
      <c r="M33" s="43"/>
      <c r="N33" s="545"/>
      <c r="O33" s="169"/>
      <c r="P33" s="544"/>
      <c r="Q33" s="43"/>
      <c r="R33" s="545"/>
      <c r="S33" s="169"/>
      <c r="T33" s="544"/>
      <c r="U33" s="43"/>
      <c r="V33" s="546"/>
      <c r="W33" s="132"/>
      <c r="X33" s="527"/>
      <c r="Y33" s="368"/>
    </row>
    <row r="34" spans="1:25" ht="25.5" x14ac:dyDescent="0.2">
      <c r="B34" s="52" t="s">
        <v>45</v>
      </c>
      <c r="C34" s="87" t="s">
        <v>46</v>
      </c>
      <c r="D34" s="206" t="s">
        <v>47</v>
      </c>
      <c r="E34" s="53" t="s">
        <v>48</v>
      </c>
      <c r="F34" s="70" t="s">
        <v>49</v>
      </c>
      <c r="G34" s="310" t="s">
        <v>50</v>
      </c>
      <c r="H34" s="206" t="s">
        <v>47</v>
      </c>
      <c r="I34" s="53" t="s">
        <v>48</v>
      </c>
      <c r="J34" s="70" t="s">
        <v>49</v>
      </c>
      <c r="K34" s="310" t="s">
        <v>50</v>
      </c>
      <c r="L34" s="206" t="s">
        <v>47</v>
      </c>
      <c r="M34" s="53" t="s">
        <v>48</v>
      </c>
      <c r="N34" s="70" t="s">
        <v>49</v>
      </c>
      <c r="O34" s="310" t="s">
        <v>50</v>
      </c>
      <c r="P34" s="206" t="s">
        <v>47</v>
      </c>
      <c r="Q34" s="53" t="s">
        <v>48</v>
      </c>
      <c r="R34" s="70" t="s">
        <v>49</v>
      </c>
      <c r="S34" s="310" t="s">
        <v>50</v>
      </c>
      <c r="T34" s="206" t="s">
        <v>47</v>
      </c>
      <c r="U34" s="53" t="s">
        <v>48</v>
      </c>
      <c r="V34" s="311" t="s">
        <v>49</v>
      </c>
      <c r="W34" s="132"/>
      <c r="X34" s="312"/>
      <c r="Y34" s="369"/>
    </row>
    <row r="35" spans="1:25" x14ac:dyDescent="0.2">
      <c r="B35" s="202" t="s">
        <v>51</v>
      </c>
      <c r="C35" s="204"/>
      <c r="D35" s="547"/>
      <c r="E35" s="207"/>
      <c r="F35" s="548">
        <f>C35*D35*E35*F123</f>
        <v>0</v>
      </c>
      <c r="G35" s="205"/>
      <c r="H35" s="549"/>
      <c r="I35" s="349"/>
      <c r="J35" s="509">
        <f>G35*H35*I35*J123</f>
        <v>0</v>
      </c>
      <c r="K35" s="205"/>
      <c r="L35" s="549"/>
      <c r="M35" s="349"/>
      <c r="N35" s="509">
        <f>K35*L35*M35*N123</f>
        <v>0</v>
      </c>
      <c r="O35" s="205"/>
      <c r="P35" s="549"/>
      <c r="Q35" s="349"/>
      <c r="R35" s="509">
        <f>O35*P35*Q35*R123</f>
        <v>0</v>
      </c>
      <c r="S35" s="205"/>
      <c r="T35" s="549"/>
      <c r="U35" s="349"/>
      <c r="V35" s="509">
        <f>S35*T35*U35*V123</f>
        <v>0</v>
      </c>
      <c r="W35" s="550"/>
      <c r="X35" s="507">
        <f t="shared" ref="X35" si="17">F35+J35+N35+R35+V35</f>
        <v>0</v>
      </c>
      <c r="Y35" s="367">
        <v>6060</v>
      </c>
    </row>
    <row r="36" spans="1:25" x14ac:dyDescent="0.2">
      <c r="B36" s="203" t="s">
        <v>52</v>
      </c>
      <c r="C36" s="205"/>
      <c r="D36" s="549"/>
      <c r="E36" s="208"/>
      <c r="F36" s="551">
        <f>C36*D36*E36*F123</f>
        <v>0</v>
      </c>
      <c r="G36" s="205"/>
      <c r="H36" s="549"/>
      <c r="I36" s="349"/>
      <c r="J36" s="509">
        <f>G36*H36*I36*J123</f>
        <v>0</v>
      </c>
      <c r="K36" s="205"/>
      <c r="L36" s="549"/>
      <c r="M36" s="349"/>
      <c r="N36" s="509">
        <f>K36*L36*M36*N123</f>
        <v>0</v>
      </c>
      <c r="O36" s="205"/>
      <c r="P36" s="549"/>
      <c r="Q36" s="349"/>
      <c r="R36" s="509">
        <f>O36*P36*Q36*R123</f>
        <v>0</v>
      </c>
      <c r="S36" s="205"/>
      <c r="T36" s="549"/>
      <c r="U36" s="349"/>
      <c r="V36" s="509">
        <f>S36*T36*U36*V123</f>
        <v>0</v>
      </c>
      <c r="W36" s="500"/>
      <c r="X36" s="513">
        <f t="shared" ref="X36" si="18">F36+J36+N36+R36+V36</f>
        <v>0</v>
      </c>
      <c r="Y36" s="367">
        <v>6060</v>
      </c>
    </row>
    <row r="37" spans="1:25" x14ac:dyDescent="0.2">
      <c r="B37" s="200" t="s">
        <v>53</v>
      </c>
      <c r="C37" s="150"/>
      <c r="D37" s="552"/>
      <c r="E37" s="209"/>
      <c r="F37" s="551">
        <f>C37*D37*E37*F124</f>
        <v>0</v>
      </c>
      <c r="G37" s="150"/>
      <c r="H37" s="552"/>
      <c r="I37" s="350"/>
      <c r="J37" s="509">
        <f>G37*H37*I37*J124</f>
        <v>0</v>
      </c>
      <c r="K37" s="150"/>
      <c r="L37" s="552"/>
      <c r="M37" s="350"/>
      <c r="N37" s="509">
        <f>K37*L37*M37*N124</f>
        <v>0</v>
      </c>
      <c r="O37" s="150"/>
      <c r="P37" s="552"/>
      <c r="Q37" s="350"/>
      <c r="R37" s="509">
        <f>O37*P37*Q37*R124</f>
        <v>0</v>
      </c>
      <c r="S37" s="150"/>
      <c r="T37" s="552"/>
      <c r="U37" s="350"/>
      <c r="V37" s="509">
        <f>S37*T37*U37*V124</f>
        <v>0</v>
      </c>
      <c r="W37" s="500"/>
      <c r="X37" s="513">
        <f t="shared" ref="X37:X42" si="19">F37+J37+N37+R37+V37</f>
        <v>0</v>
      </c>
      <c r="Y37" s="367">
        <v>6061</v>
      </c>
    </row>
    <row r="38" spans="1:25" x14ac:dyDescent="0.2">
      <c r="B38" s="200" t="s">
        <v>54</v>
      </c>
      <c r="C38" s="150"/>
      <c r="D38" s="552"/>
      <c r="E38" s="209"/>
      <c r="F38" s="551">
        <f>C38*D38*E38*F124</f>
        <v>0</v>
      </c>
      <c r="G38" s="150"/>
      <c r="H38" s="552"/>
      <c r="I38" s="350"/>
      <c r="J38" s="509">
        <f>G38*H38*I38*J124</f>
        <v>0</v>
      </c>
      <c r="K38" s="150"/>
      <c r="L38" s="552"/>
      <c r="M38" s="350"/>
      <c r="N38" s="509">
        <f>K38*L38*M38*N124</f>
        <v>0</v>
      </c>
      <c r="O38" s="150"/>
      <c r="P38" s="552"/>
      <c r="Q38" s="350"/>
      <c r="R38" s="509">
        <f>O38*P38*Q38*R124</f>
        <v>0</v>
      </c>
      <c r="S38" s="150"/>
      <c r="T38" s="552"/>
      <c r="U38" s="350"/>
      <c r="V38" s="509">
        <f>S38*T38*U38*V124</f>
        <v>0</v>
      </c>
      <c r="W38" s="500"/>
      <c r="X38" s="513">
        <f t="shared" si="19"/>
        <v>0</v>
      </c>
      <c r="Y38" s="367">
        <v>6061</v>
      </c>
    </row>
    <row r="39" spans="1:25" x14ac:dyDescent="0.2">
      <c r="B39" s="201" t="s">
        <v>55</v>
      </c>
      <c r="C39" s="151"/>
      <c r="D39" s="553"/>
      <c r="E39" s="210"/>
      <c r="F39" s="551">
        <f>C39*D39*E39*F125</f>
        <v>0</v>
      </c>
      <c r="G39" s="151"/>
      <c r="H39" s="553"/>
      <c r="I39" s="351"/>
      <c r="J39" s="509">
        <f>G39*H39*I39*J125</f>
        <v>0</v>
      </c>
      <c r="K39" s="151"/>
      <c r="L39" s="553"/>
      <c r="M39" s="351"/>
      <c r="N39" s="509">
        <f>K39*L39*M39*N125</f>
        <v>0</v>
      </c>
      <c r="O39" s="151"/>
      <c r="P39" s="553"/>
      <c r="Q39" s="351"/>
      <c r="R39" s="509">
        <f>O39*P39*Q39*R125</f>
        <v>0</v>
      </c>
      <c r="S39" s="151"/>
      <c r="T39" s="553"/>
      <c r="U39" s="351"/>
      <c r="V39" s="509">
        <f>S39*T39*U39*V125</f>
        <v>0</v>
      </c>
      <c r="W39" s="500"/>
      <c r="X39" s="513">
        <f t="shared" si="19"/>
        <v>0</v>
      </c>
      <c r="Y39" s="367">
        <v>6053</v>
      </c>
    </row>
    <row r="40" spans="1:25" x14ac:dyDescent="0.2">
      <c r="B40" s="201" t="s">
        <v>56</v>
      </c>
      <c r="C40" s="151"/>
      <c r="D40" s="553"/>
      <c r="E40" s="210"/>
      <c r="F40" s="551">
        <f>C40*D40*E40*F125</f>
        <v>0</v>
      </c>
      <c r="G40" s="151"/>
      <c r="H40" s="553"/>
      <c r="I40" s="351"/>
      <c r="J40" s="551">
        <f>G40*H40*I40*J125</f>
        <v>0</v>
      </c>
      <c r="K40" s="151"/>
      <c r="L40" s="553"/>
      <c r="M40" s="351"/>
      <c r="N40" s="551">
        <f>K40*L40*M40*N125</f>
        <v>0</v>
      </c>
      <c r="O40" s="151"/>
      <c r="P40" s="553"/>
      <c r="Q40" s="351"/>
      <c r="R40" s="551">
        <f>O40*P40*Q40*R125</f>
        <v>0</v>
      </c>
      <c r="S40" s="151"/>
      <c r="T40" s="553"/>
      <c r="U40" s="351"/>
      <c r="V40" s="509">
        <f>S40*T40*U40*V125</f>
        <v>0</v>
      </c>
      <c r="W40" s="500"/>
      <c r="X40" s="513">
        <f t="shared" ref="X40" si="20">F40+J40+N40+R40+V40</f>
        <v>0</v>
      </c>
      <c r="Y40" s="367">
        <v>6057</v>
      </c>
    </row>
    <row r="41" spans="1:25" x14ac:dyDescent="0.2">
      <c r="B41" s="414" t="s">
        <v>57</v>
      </c>
      <c r="C41" s="476"/>
      <c r="D41" s="554"/>
      <c r="E41" s="477"/>
      <c r="F41" s="551">
        <f>C41*D41*E41*F126</f>
        <v>0</v>
      </c>
      <c r="G41" s="476"/>
      <c r="H41" s="554"/>
      <c r="I41" s="478"/>
      <c r="J41" s="551">
        <f>G41*H41*I41*J126</f>
        <v>0</v>
      </c>
      <c r="K41" s="476"/>
      <c r="L41" s="554"/>
      <c r="M41" s="478"/>
      <c r="N41" s="551">
        <f>K41*L41*M41*N126</f>
        <v>0</v>
      </c>
      <c r="O41" s="476"/>
      <c r="P41" s="554"/>
      <c r="Q41" s="478"/>
      <c r="R41" s="551">
        <f>O41*P41*Q41*R126</f>
        <v>0</v>
      </c>
      <c r="S41" s="476"/>
      <c r="T41" s="554"/>
      <c r="U41" s="478"/>
      <c r="V41" s="509">
        <f>S41*T41*U41*V126</f>
        <v>0</v>
      </c>
      <c r="W41" s="555"/>
      <c r="X41" s="513">
        <f>F41+J41+N41+R41+V41</f>
        <v>0</v>
      </c>
      <c r="Y41" s="364"/>
    </row>
    <row r="42" spans="1:25" x14ac:dyDescent="0.2">
      <c r="B42" s="149" t="s">
        <v>58</v>
      </c>
      <c r="C42" s="275"/>
      <c r="D42" s="556"/>
      <c r="E42" s="276"/>
      <c r="F42" s="557">
        <f>C42*D42*E42*F127</f>
        <v>0</v>
      </c>
      <c r="G42" s="275"/>
      <c r="H42" s="556"/>
      <c r="I42" s="352"/>
      <c r="J42" s="557">
        <f>G42*H42*I42*J127</f>
        <v>0</v>
      </c>
      <c r="K42" s="275"/>
      <c r="L42" s="556"/>
      <c r="M42" s="352"/>
      <c r="N42" s="557">
        <f>K42*L42*M42*N127</f>
        <v>0</v>
      </c>
      <c r="O42" s="275"/>
      <c r="P42" s="556"/>
      <c r="Q42" s="352"/>
      <c r="R42" s="557">
        <f>O42*P42*Q42*R127</f>
        <v>0</v>
      </c>
      <c r="S42" s="275"/>
      <c r="T42" s="556"/>
      <c r="U42" s="352"/>
      <c r="V42" s="524">
        <f>S42*T42*U42*V127</f>
        <v>0</v>
      </c>
      <c r="W42" s="550"/>
      <c r="X42" s="516">
        <f t="shared" si="19"/>
        <v>0</v>
      </c>
      <c r="Y42" s="365"/>
    </row>
    <row r="43" spans="1:25" x14ac:dyDescent="0.2">
      <c r="B43" s="11"/>
      <c r="C43" s="79"/>
      <c r="D43" s="230"/>
      <c r="E43" s="147"/>
      <c r="F43" s="558"/>
      <c r="G43" s="155"/>
      <c r="H43" s="230"/>
      <c r="I43" s="147"/>
      <c r="J43" s="517"/>
      <c r="K43" s="177"/>
      <c r="L43" s="230"/>
      <c r="M43" s="147"/>
      <c r="N43" s="517"/>
      <c r="O43" s="177"/>
      <c r="P43" s="230"/>
      <c r="Q43" s="147"/>
      <c r="R43" s="517"/>
      <c r="S43" s="177"/>
      <c r="T43" s="230"/>
      <c r="U43" s="147"/>
      <c r="V43" s="517"/>
      <c r="W43" s="500"/>
      <c r="X43" s="527"/>
      <c r="Y43" s="366"/>
    </row>
    <row r="44" spans="1:25" s="19" customFormat="1" ht="18.75" customHeight="1" thickBot="1" x14ac:dyDescent="0.25">
      <c r="A44" s="16"/>
      <c r="B44" s="30" t="s">
        <v>59</v>
      </c>
      <c r="C44" s="80"/>
      <c r="D44" s="152"/>
      <c r="E44" s="178"/>
      <c r="F44" s="152">
        <f>SUM(F13:F42)</f>
        <v>0</v>
      </c>
      <c r="G44" s="171"/>
      <c r="H44" s="152"/>
      <c r="I44" s="178"/>
      <c r="J44" s="152">
        <f>SUM(J13:J42)</f>
        <v>0</v>
      </c>
      <c r="K44" s="171"/>
      <c r="L44" s="152"/>
      <c r="M44" s="178"/>
      <c r="N44" s="152">
        <f>SUM(N13:N42)</f>
        <v>0</v>
      </c>
      <c r="O44" s="171"/>
      <c r="P44" s="152"/>
      <c r="Q44" s="178"/>
      <c r="R44" s="152">
        <f>SUM(R13:R42)</f>
        <v>0</v>
      </c>
      <c r="S44" s="171"/>
      <c r="T44" s="152"/>
      <c r="U44" s="178"/>
      <c r="V44" s="17">
        <f>SUM(V13:V42)</f>
        <v>0</v>
      </c>
      <c r="W44" s="31"/>
      <c r="X44" s="18">
        <f>F44+J44+N44+R44+V44</f>
        <v>0</v>
      </c>
      <c r="Y44" s="384">
        <f>SUM(X13:X42)</f>
        <v>0</v>
      </c>
    </row>
    <row r="45" spans="1:25" x14ac:dyDescent="0.2">
      <c r="B45" s="559"/>
      <c r="C45" s="559"/>
      <c r="D45" s="560"/>
      <c r="E45" s="39"/>
      <c r="F45" s="561"/>
      <c r="G45" s="418"/>
      <c r="H45" s="560"/>
      <c r="I45" s="39"/>
      <c r="J45" s="561"/>
      <c r="K45" s="418"/>
      <c r="L45" s="560"/>
      <c r="M45" s="39"/>
      <c r="N45" s="561"/>
      <c r="O45" s="418"/>
      <c r="P45" s="560"/>
      <c r="Q45" s="39"/>
      <c r="R45" s="561"/>
      <c r="S45" s="418"/>
      <c r="T45" s="560"/>
      <c r="U45" s="39"/>
      <c r="V45" s="561"/>
      <c r="W45" s="562"/>
      <c r="X45" s="563"/>
      <c r="Y45" s="370"/>
    </row>
    <row r="46" spans="1:25" ht="18" customHeight="1" thickBot="1" x14ac:dyDescent="0.3">
      <c r="A46" s="1" t="s">
        <v>60</v>
      </c>
      <c r="B46" s="281" t="s">
        <v>61</v>
      </c>
      <c r="C46" s="282"/>
      <c r="D46" s="564"/>
      <c r="E46" s="217"/>
      <c r="F46" s="565"/>
      <c r="G46" s="283"/>
      <c r="H46" s="564"/>
      <c r="I46" s="217"/>
      <c r="J46" s="565"/>
      <c r="K46" s="283"/>
      <c r="L46" s="564"/>
      <c r="M46" s="217"/>
      <c r="N46" s="565"/>
      <c r="O46" s="283"/>
      <c r="P46" s="564"/>
      <c r="Q46" s="217"/>
      <c r="R46" s="565"/>
      <c r="S46" s="283"/>
      <c r="T46" s="564"/>
      <c r="U46" s="217"/>
      <c r="V46" s="565"/>
      <c r="W46" s="566"/>
      <c r="X46" s="567"/>
      <c r="Y46" s="371"/>
    </row>
    <row r="47" spans="1:25" x14ac:dyDescent="0.2">
      <c r="B47" s="172" t="s">
        <v>62</v>
      </c>
      <c r="C47" s="172"/>
      <c r="D47" s="180">
        <v>0.45900000000000002</v>
      </c>
      <c r="E47" s="181"/>
      <c r="F47" s="568">
        <f>F13*D47</f>
        <v>0</v>
      </c>
      <c r="G47" s="192"/>
      <c r="H47" s="184">
        <f>D47</f>
        <v>0.45900000000000002</v>
      </c>
      <c r="I47" s="181"/>
      <c r="J47" s="568">
        <f>J13*H47</f>
        <v>0</v>
      </c>
      <c r="K47" s="192"/>
      <c r="L47" s="180">
        <f>D47</f>
        <v>0.45900000000000002</v>
      </c>
      <c r="M47" s="181"/>
      <c r="N47" s="568">
        <f>N13*L47</f>
        <v>0</v>
      </c>
      <c r="O47" s="192"/>
      <c r="P47" s="180">
        <f>D47</f>
        <v>0.45900000000000002</v>
      </c>
      <c r="Q47" s="181"/>
      <c r="R47" s="568">
        <f>R13*P47</f>
        <v>0</v>
      </c>
      <c r="S47" s="192"/>
      <c r="T47" s="180">
        <f>D47</f>
        <v>0.45900000000000002</v>
      </c>
      <c r="U47" s="181"/>
      <c r="V47" s="568">
        <f>V13*T47</f>
        <v>0</v>
      </c>
      <c r="W47" s="569"/>
      <c r="X47" s="570">
        <f t="shared" ref="X47:X56" si="21">F47+J47+N47+R47+V47</f>
        <v>0</v>
      </c>
      <c r="Y47" s="372"/>
    </row>
    <row r="48" spans="1:25" x14ac:dyDescent="0.2">
      <c r="B48" s="173" t="s">
        <v>63</v>
      </c>
      <c r="C48" s="173"/>
      <c r="D48" s="184">
        <v>0.45900000000000002</v>
      </c>
      <c r="E48" s="183"/>
      <c r="F48" s="509">
        <f>F15*D48</f>
        <v>0</v>
      </c>
      <c r="G48" s="170"/>
      <c r="H48" s="184">
        <f t="shared" ref="H48:H49" si="22">D48</f>
        <v>0.45900000000000002</v>
      </c>
      <c r="I48" s="183"/>
      <c r="J48" s="509">
        <f>J15*H48</f>
        <v>0</v>
      </c>
      <c r="K48" s="170"/>
      <c r="L48" s="184">
        <f t="shared" ref="L48:L49" si="23">D48</f>
        <v>0.45900000000000002</v>
      </c>
      <c r="M48" s="183"/>
      <c r="N48" s="509">
        <f>N15*L48</f>
        <v>0</v>
      </c>
      <c r="O48" s="170"/>
      <c r="P48" s="184">
        <f t="shared" ref="P48:P49" si="24">D48</f>
        <v>0.45900000000000002</v>
      </c>
      <c r="Q48" s="183"/>
      <c r="R48" s="509">
        <f>R15*P48</f>
        <v>0</v>
      </c>
      <c r="S48" s="170"/>
      <c r="T48" s="184">
        <f t="shared" ref="T48:T49" si="25">D48</f>
        <v>0.45900000000000002</v>
      </c>
      <c r="U48" s="183"/>
      <c r="V48" s="509">
        <f>V15*T48</f>
        <v>0</v>
      </c>
      <c r="W48" s="571"/>
      <c r="X48" s="572">
        <f t="shared" ref="X48" si="26">F48+J48+N48+R48+V48</f>
        <v>0</v>
      </c>
      <c r="Y48" s="367"/>
    </row>
    <row r="49" spans="1:25" x14ac:dyDescent="0.2">
      <c r="B49" s="173" t="s">
        <v>64</v>
      </c>
      <c r="C49" s="173"/>
      <c r="D49" s="184">
        <v>0.45900000000000002</v>
      </c>
      <c r="E49" s="183"/>
      <c r="F49" s="509">
        <f>F17*D49</f>
        <v>0</v>
      </c>
      <c r="G49" s="170"/>
      <c r="H49" s="184">
        <f t="shared" si="22"/>
        <v>0.45900000000000002</v>
      </c>
      <c r="I49" s="183"/>
      <c r="J49" s="509">
        <f>J17*H49</f>
        <v>0</v>
      </c>
      <c r="K49" s="170"/>
      <c r="L49" s="184">
        <f t="shared" si="23"/>
        <v>0.45900000000000002</v>
      </c>
      <c r="M49" s="183"/>
      <c r="N49" s="509">
        <f>N17*L49</f>
        <v>0</v>
      </c>
      <c r="O49" s="170"/>
      <c r="P49" s="184">
        <f t="shared" si="24"/>
        <v>0.45900000000000002</v>
      </c>
      <c r="Q49" s="183"/>
      <c r="R49" s="509">
        <f>R17*P49</f>
        <v>0</v>
      </c>
      <c r="S49" s="170"/>
      <c r="T49" s="184">
        <f t="shared" si="25"/>
        <v>0.45900000000000002</v>
      </c>
      <c r="U49" s="183"/>
      <c r="V49" s="509">
        <f>V17*T49</f>
        <v>0</v>
      </c>
      <c r="W49" s="571"/>
      <c r="X49" s="572">
        <f t="shared" ref="X49" si="27">F49+J49+N49+R49+V49</f>
        <v>0</v>
      </c>
      <c r="Y49" s="367"/>
    </row>
    <row r="50" spans="1:25" x14ac:dyDescent="0.2">
      <c r="B50" s="173" t="s">
        <v>65</v>
      </c>
      <c r="C50" s="173"/>
      <c r="D50" s="182">
        <v>0.13500000000000001</v>
      </c>
      <c r="E50" s="183"/>
      <c r="F50" s="509">
        <f>SUM(F14+F16+F18+F19+F20)*D50</f>
        <v>0</v>
      </c>
      <c r="G50" s="170"/>
      <c r="H50" s="182">
        <v>0.13500000000000001</v>
      </c>
      <c r="I50" s="183"/>
      <c r="J50" s="509">
        <f>SUM(J14+J16+J18+J19+J20)*H50</f>
        <v>0</v>
      </c>
      <c r="K50" s="170"/>
      <c r="L50" s="182">
        <v>0.13500000000000001</v>
      </c>
      <c r="M50" s="183"/>
      <c r="N50" s="509">
        <f>SUM(N14+N16+N18+N19+N20)*L50</f>
        <v>0</v>
      </c>
      <c r="O50" s="170"/>
      <c r="P50" s="182">
        <v>0.13500000000000001</v>
      </c>
      <c r="Q50" s="183"/>
      <c r="R50" s="509">
        <f>SUM(R14+R16+R18+R19+R20)*P50</f>
        <v>0</v>
      </c>
      <c r="S50" s="170"/>
      <c r="T50" s="182">
        <v>0.13500000000000001</v>
      </c>
      <c r="U50" s="183"/>
      <c r="V50" s="509">
        <f>SUM(V14+V16+V18+V19+V20)*T50</f>
        <v>0</v>
      </c>
      <c r="W50" s="571"/>
      <c r="X50" s="572">
        <f>F50+J50+N50+R50+V50</f>
        <v>0</v>
      </c>
      <c r="Y50" s="367"/>
    </row>
    <row r="51" spans="1:25" x14ac:dyDescent="0.2">
      <c r="B51" s="173" t="s">
        <v>66</v>
      </c>
      <c r="C51" s="173"/>
      <c r="D51" s="184">
        <v>0.26100000000000001</v>
      </c>
      <c r="E51" s="183"/>
      <c r="F51" s="509">
        <f>SUM(F23:F25)*D51</f>
        <v>0</v>
      </c>
      <c r="G51" s="170"/>
      <c r="H51" s="184">
        <f>D51</f>
        <v>0.26100000000000001</v>
      </c>
      <c r="I51" s="183"/>
      <c r="J51" s="509">
        <f>SUM(J23:J25)*H51</f>
        <v>0</v>
      </c>
      <c r="K51" s="170"/>
      <c r="L51" s="184">
        <f>D51</f>
        <v>0.26100000000000001</v>
      </c>
      <c r="M51" s="183"/>
      <c r="N51" s="509">
        <f>SUM(N23:N25)*L51</f>
        <v>0</v>
      </c>
      <c r="O51" s="170"/>
      <c r="P51" s="184">
        <f>D51</f>
        <v>0.26100000000000001</v>
      </c>
      <c r="Q51" s="183"/>
      <c r="R51" s="509">
        <f>SUM(R23:R25)*P51</f>
        <v>0</v>
      </c>
      <c r="S51" s="170"/>
      <c r="T51" s="184">
        <f>D51</f>
        <v>0.26100000000000001</v>
      </c>
      <c r="U51" s="183"/>
      <c r="V51" s="509">
        <f>SUM(V23:V25)*T51</f>
        <v>0</v>
      </c>
      <c r="W51" s="571"/>
      <c r="X51" s="572">
        <f t="shared" si="21"/>
        <v>0</v>
      </c>
      <c r="Y51" s="367"/>
    </row>
    <row r="52" spans="1:25" x14ac:dyDescent="0.2">
      <c r="B52" s="173" t="s">
        <v>67</v>
      </c>
      <c r="C52" s="173"/>
      <c r="D52" s="185">
        <v>9.7000000000000003E-2</v>
      </c>
      <c r="E52" s="186"/>
      <c r="F52" s="509">
        <f>(F29+F31)*D52</f>
        <v>0</v>
      </c>
      <c r="G52" s="170"/>
      <c r="H52" s="185">
        <v>9.7000000000000003E-2</v>
      </c>
      <c r="I52" s="186"/>
      <c r="J52" s="509">
        <f>(J29+J31)*H52</f>
        <v>0</v>
      </c>
      <c r="K52" s="170"/>
      <c r="L52" s="185">
        <v>9.7000000000000003E-2</v>
      </c>
      <c r="M52" s="186"/>
      <c r="N52" s="509">
        <f>(N29+N31)*L52</f>
        <v>0</v>
      </c>
      <c r="O52" s="170"/>
      <c r="P52" s="185">
        <v>9.7000000000000003E-2</v>
      </c>
      <c r="Q52" s="186"/>
      <c r="R52" s="509">
        <f>(R29+R31)*P52</f>
        <v>0</v>
      </c>
      <c r="S52" s="170"/>
      <c r="T52" s="185">
        <v>9.7000000000000003E-2</v>
      </c>
      <c r="U52" s="186"/>
      <c r="V52" s="509">
        <f>(V29+V31)*T52</f>
        <v>0</v>
      </c>
      <c r="W52" s="571"/>
      <c r="X52" s="572">
        <f t="shared" si="21"/>
        <v>0</v>
      </c>
      <c r="Y52" s="367"/>
    </row>
    <row r="53" spans="1:25" x14ac:dyDescent="0.2">
      <c r="B53" s="173" t="s">
        <v>68</v>
      </c>
      <c r="C53" s="173"/>
      <c r="D53" s="185">
        <v>9.7000000000000003E-2</v>
      </c>
      <c r="E53" s="186"/>
      <c r="F53" s="509">
        <f>(F30+F32+F36)*D53</f>
        <v>0</v>
      </c>
      <c r="G53" s="170"/>
      <c r="H53" s="185">
        <v>9.7000000000000003E-2</v>
      </c>
      <c r="I53" s="186"/>
      <c r="J53" s="509">
        <f>(J30+J32+J36)*H53</f>
        <v>0</v>
      </c>
      <c r="K53" s="170"/>
      <c r="L53" s="185">
        <v>9.7000000000000003E-2</v>
      </c>
      <c r="M53" s="186"/>
      <c r="N53" s="509">
        <f>(N30+N32+N36)*L53</f>
        <v>0</v>
      </c>
      <c r="O53" s="170"/>
      <c r="P53" s="185">
        <v>9.7000000000000003E-2</v>
      </c>
      <c r="Q53" s="186"/>
      <c r="R53" s="509">
        <f>(R30+R32+R36)*P53</f>
        <v>0</v>
      </c>
      <c r="S53" s="170"/>
      <c r="T53" s="185">
        <v>9.7000000000000003E-2</v>
      </c>
      <c r="U53" s="186"/>
      <c r="V53" s="509">
        <f>(V30+V32+V36)*T53</f>
        <v>0</v>
      </c>
      <c r="W53" s="571"/>
      <c r="X53" s="572">
        <f t="shared" si="21"/>
        <v>0</v>
      </c>
      <c r="Y53" s="367"/>
    </row>
    <row r="54" spans="1:25" x14ac:dyDescent="0.2">
      <c r="B54" s="173" t="s">
        <v>69</v>
      </c>
      <c r="C54" s="173"/>
      <c r="D54" s="185">
        <v>9.7000000000000003E-2</v>
      </c>
      <c r="E54" s="186"/>
      <c r="F54" s="509">
        <f>F38*D54</f>
        <v>0</v>
      </c>
      <c r="G54" s="170"/>
      <c r="H54" s="185">
        <v>9.7000000000000003E-2</v>
      </c>
      <c r="I54" s="186"/>
      <c r="J54" s="509">
        <f>J38*H54</f>
        <v>0</v>
      </c>
      <c r="K54" s="170"/>
      <c r="L54" s="185">
        <v>9.7000000000000003E-2</v>
      </c>
      <c r="M54" s="186"/>
      <c r="N54" s="509">
        <f>N38*L54</f>
        <v>0</v>
      </c>
      <c r="O54" s="170"/>
      <c r="P54" s="185">
        <v>9.7000000000000003E-2</v>
      </c>
      <c r="Q54" s="186"/>
      <c r="R54" s="509">
        <f>R38*P54</f>
        <v>0</v>
      </c>
      <c r="S54" s="170"/>
      <c r="T54" s="185">
        <v>9.7000000000000003E-2</v>
      </c>
      <c r="U54" s="186"/>
      <c r="V54" s="509">
        <f>V38*T54</f>
        <v>0</v>
      </c>
      <c r="W54" s="571"/>
      <c r="X54" s="572">
        <f t="shared" si="21"/>
        <v>0</v>
      </c>
      <c r="Y54" s="367"/>
    </row>
    <row r="55" spans="1:25" x14ac:dyDescent="0.2">
      <c r="B55" s="173" t="s">
        <v>70</v>
      </c>
      <c r="C55" s="173"/>
      <c r="D55" s="185">
        <v>9.7000000000000003E-2</v>
      </c>
      <c r="E55" s="186"/>
      <c r="F55" s="509">
        <f>F40*D55</f>
        <v>0</v>
      </c>
      <c r="G55" s="170"/>
      <c r="H55" s="185">
        <v>9.7000000000000003E-2</v>
      </c>
      <c r="I55" s="186"/>
      <c r="J55" s="509">
        <f>J40*H55</f>
        <v>0</v>
      </c>
      <c r="K55" s="170"/>
      <c r="L55" s="185">
        <v>9.7000000000000003E-2</v>
      </c>
      <c r="M55" s="186"/>
      <c r="N55" s="509">
        <f>N40*L55</f>
        <v>0</v>
      </c>
      <c r="O55" s="170"/>
      <c r="P55" s="185">
        <v>9.7000000000000003E-2</v>
      </c>
      <c r="Q55" s="186"/>
      <c r="R55" s="509">
        <f>R40*P55</f>
        <v>0</v>
      </c>
      <c r="S55" s="170"/>
      <c r="T55" s="185">
        <v>9.7000000000000003E-2</v>
      </c>
      <c r="U55" s="186"/>
      <c r="V55" s="509">
        <f>V40*T55</f>
        <v>0</v>
      </c>
      <c r="W55" s="571"/>
      <c r="X55" s="572">
        <f t="shared" ref="X55" si="28">F55+J55+N55+R55+V55</f>
        <v>0</v>
      </c>
      <c r="Y55" s="367"/>
    </row>
    <row r="56" spans="1:25" x14ac:dyDescent="0.2">
      <c r="B56" s="313" t="s">
        <v>71</v>
      </c>
      <c r="C56" s="313"/>
      <c r="D56" s="388">
        <v>0.13500000000000001</v>
      </c>
      <c r="E56" s="190"/>
      <c r="F56" s="524">
        <f>F42*D56</f>
        <v>0</v>
      </c>
      <c r="G56" s="169"/>
      <c r="H56" s="388">
        <v>0.13500000000000001</v>
      </c>
      <c r="I56" s="190"/>
      <c r="J56" s="524">
        <f>J42*H56</f>
        <v>0</v>
      </c>
      <c r="K56" s="169"/>
      <c r="L56" s="388">
        <v>0.13500000000000001</v>
      </c>
      <c r="M56" s="190"/>
      <c r="N56" s="524">
        <f>N42*L56</f>
        <v>0</v>
      </c>
      <c r="O56" s="169"/>
      <c r="P56" s="388">
        <v>0.13500000000000001</v>
      </c>
      <c r="Q56" s="190"/>
      <c r="R56" s="524">
        <f>R42*P56</f>
        <v>0</v>
      </c>
      <c r="S56" s="169"/>
      <c r="T56" s="388">
        <v>0.13500000000000001</v>
      </c>
      <c r="U56" s="190"/>
      <c r="V56" s="524">
        <f>V42*T56</f>
        <v>0</v>
      </c>
      <c r="W56" s="573"/>
      <c r="X56" s="574">
        <f t="shared" si="21"/>
        <v>0</v>
      </c>
      <c r="Y56" s="373"/>
    </row>
    <row r="57" spans="1:25" x14ac:dyDescent="0.2">
      <c r="B57" s="313"/>
      <c r="C57" s="313"/>
      <c r="D57" s="189"/>
      <c r="E57" s="190"/>
      <c r="F57" s="524"/>
      <c r="G57" s="169"/>
      <c r="H57" s="189"/>
      <c r="I57" s="190"/>
      <c r="J57" s="191"/>
      <c r="K57" s="169"/>
      <c r="L57" s="189"/>
      <c r="M57" s="190"/>
      <c r="N57" s="191"/>
      <c r="O57" s="169"/>
      <c r="P57" s="189"/>
      <c r="Q57" s="190"/>
      <c r="R57" s="191"/>
      <c r="S57" s="169"/>
      <c r="T57" s="189"/>
      <c r="U57" s="190"/>
      <c r="V57" s="191"/>
      <c r="W57" s="575"/>
      <c r="X57" s="527"/>
      <c r="Y57" s="368"/>
    </row>
    <row r="58" spans="1:25" s="19" customFormat="1" ht="19.5" customHeight="1" thickBot="1" x14ac:dyDescent="0.25">
      <c r="A58" s="16"/>
      <c r="B58" s="174" t="s">
        <v>72</v>
      </c>
      <c r="C58" s="174"/>
      <c r="D58" s="187"/>
      <c r="E58" s="188"/>
      <c r="F58" s="187">
        <f>SUM(F47:F56)</f>
        <v>0</v>
      </c>
      <c r="G58" s="193"/>
      <c r="H58" s="187"/>
      <c r="I58" s="188"/>
      <c r="J58" s="187">
        <f>SUM(J47:J56)</f>
        <v>0</v>
      </c>
      <c r="K58" s="193"/>
      <c r="L58" s="187"/>
      <c r="M58" s="188"/>
      <c r="N58" s="187">
        <f>SUM(N47:N56)</f>
        <v>0</v>
      </c>
      <c r="O58" s="193"/>
      <c r="P58" s="187"/>
      <c r="Q58" s="188"/>
      <c r="R58" s="187">
        <f>SUM(R47:R56)</f>
        <v>0</v>
      </c>
      <c r="S58" s="193"/>
      <c r="T58" s="187"/>
      <c r="U58" s="188"/>
      <c r="V58" s="187">
        <f>SUM(V47:V56)</f>
        <v>0</v>
      </c>
      <c r="W58" s="179"/>
      <c r="X58" s="18">
        <f t="shared" ref="X58:X60" si="29">F58+J58+N58+R58+V58</f>
        <v>0</v>
      </c>
      <c r="Y58" s="384">
        <f>SUM(X47:X56)</f>
        <v>0</v>
      </c>
    </row>
    <row r="59" spans="1:25" ht="13.5" thickBot="1" x14ac:dyDescent="0.25">
      <c r="B59" s="576"/>
      <c r="C59" s="576"/>
      <c r="D59" s="577"/>
      <c r="E59" s="37"/>
      <c r="F59" s="509"/>
      <c r="G59" s="170"/>
      <c r="H59" s="535"/>
      <c r="I59" s="37"/>
      <c r="J59" s="509"/>
      <c r="K59" s="578"/>
      <c r="L59" s="535"/>
      <c r="M59" s="37"/>
      <c r="N59" s="509"/>
      <c r="O59" s="578"/>
      <c r="P59" s="535"/>
      <c r="Q59" s="37"/>
      <c r="R59" s="509"/>
      <c r="S59" s="578"/>
      <c r="T59" s="535"/>
      <c r="U59" s="37"/>
      <c r="V59" s="509"/>
      <c r="W59" s="579"/>
      <c r="X59" s="580"/>
      <c r="Y59" s="370"/>
    </row>
    <row r="60" spans="1:25" s="15" customFormat="1" ht="19.5" customHeight="1" thickBot="1" x14ac:dyDescent="0.3">
      <c r="A60" s="14"/>
      <c r="B60" s="211" t="s">
        <v>73</v>
      </c>
      <c r="C60" s="214"/>
      <c r="D60" s="214"/>
      <c r="E60" s="215"/>
      <c r="F60" s="214">
        <f>SUM(F44+F58)</f>
        <v>0</v>
      </c>
      <c r="G60" s="212"/>
      <c r="H60" s="214"/>
      <c r="I60" s="215"/>
      <c r="J60" s="214">
        <f>SUM(J44+J58)</f>
        <v>0</v>
      </c>
      <c r="K60" s="212"/>
      <c r="L60" s="214"/>
      <c r="M60" s="215"/>
      <c r="N60" s="214">
        <f>SUM(N44+N58)</f>
        <v>0</v>
      </c>
      <c r="O60" s="212"/>
      <c r="P60" s="214"/>
      <c r="Q60" s="215"/>
      <c r="R60" s="214">
        <f>SUM(R44+R58)</f>
        <v>0</v>
      </c>
      <c r="S60" s="212"/>
      <c r="T60" s="214"/>
      <c r="U60" s="215"/>
      <c r="V60" s="214">
        <f>SUM(V44+V58)</f>
        <v>0</v>
      </c>
      <c r="W60" s="213"/>
      <c r="X60" s="279">
        <f t="shared" si="29"/>
        <v>0</v>
      </c>
      <c r="Y60" s="284">
        <f>X44+X58</f>
        <v>0</v>
      </c>
    </row>
    <row r="61" spans="1:25" x14ac:dyDescent="0.2">
      <c r="B61" s="576"/>
      <c r="C61" s="559"/>
      <c r="D61" s="560"/>
      <c r="E61" s="39"/>
      <c r="F61" s="581"/>
      <c r="G61" s="170"/>
      <c r="H61" s="560"/>
      <c r="I61" s="39"/>
      <c r="J61" s="581"/>
      <c r="K61" s="192"/>
      <c r="L61" s="560"/>
      <c r="M61" s="39"/>
      <c r="N61" s="581"/>
      <c r="O61" s="192"/>
      <c r="P61" s="560"/>
      <c r="Q61" s="39"/>
      <c r="R61" s="582"/>
      <c r="S61" s="192"/>
      <c r="T61" s="560"/>
      <c r="U61" s="39"/>
      <c r="V61" s="582"/>
      <c r="W61" s="514"/>
      <c r="X61" s="583"/>
      <c r="Y61" s="370"/>
    </row>
    <row r="62" spans="1:25" ht="15.75" thickBot="1" x14ac:dyDescent="0.3">
      <c r="A62" s="114" t="s">
        <v>74</v>
      </c>
      <c r="B62" s="216" t="s">
        <v>75</v>
      </c>
      <c r="C62" s="216"/>
      <c r="D62" s="564"/>
      <c r="E62" s="217"/>
      <c r="F62" s="565"/>
      <c r="G62" s="218"/>
      <c r="H62" s="564"/>
      <c r="I62" s="217"/>
      <c r="J62" s="565"/>
      <c r="K62" s="218"/>
      <c r="L62" s="564"/>
      <c r="M62" s="217"/>
      <c r="N62" s="565"/>
      <c r="O62" s="218"/>
      <c r="P62" s="564"/>
      <c r="Q62" s="217"/>
      <c r="R62" s="565"/>
      <c r="S62" s="218"/>
      <c r="T62" s="564"/>
      <c r="U62" s="217"/>
      <c r="V62" s="565"/>
      <c r="W62" s="584"/>
      <c r="X62" s="567"/>
      <c r="Y62" s="371"/>
    </row>
    <row r="63" spans="1:25" x14ac:dyDescent="0.2">
      <c r="B63" s="313" t="s">
        <v>76</v>
      </c>
      <c r="C63" s="559"/>
      <c r="D63" s="560"/>
      <c r="E63" s="238"/>
      <c r="F63" s="240"/>
      <c r="G63" s="169"/>
      <c r="H63" s="560"/>
      <c r="I63" s="239"/>
      <c r="J63" s="585"/>
      <c r="K63" s="169"/>
      <c r="L63" s="560"/>
      <c r="M63" s="238"/>
      <c r="N63" s="240"/>
      <c r="O63" s="169"/>
      <c r="P63" s="560"/>
      <c r="Q63" s="238"/>
      <c r="R63" s="241"/>
      <c r="S63" s="169"/>
      <c r="T63" s="560"/>
      <c r="U63" s="238"/>
      <c r="V63" s="241"/>
      <c r="W63" s="515"/>
      <c r="X63" s="516">
        <f t="shared" ref="X63:X64" si="30">F63+J63+N63+R63+V63</f>
        <v>0</v>
      </c>
      <c r="Y63" s="365">
        <v>7310</v>
      </c>
    </row>
    <row r="64" spans="1:25" x14ac:dyDescent="0.2">
      <c r="B64" s="422" t="s">
        <v>77</v>
      </c>
      <c r="C64" s="586"/>
      <c r="D64" s="230"/>
      <c r="E64" s="231"/>
      <c r="F64" s="587"/>
      <c r="G64" s="177"/>
      <c r="H64" s="230"/>
      <c r="I64" s="231"/>
      <c r="J64" s="587"/>
      <c r="K64" s="177"/>
      <c r="L64" s="230"/>
      <c r="M64" s="231"/>
      <c r="N64" s="587"/>
      <c r="O64" s="177"/>
      <c r="P64" s="230"/>
      <c r="Q64" s="231"/>
      <c r="R64" s="588"/>
      <c r="S64" s="177"/>
      <c r="T64" s="230"/>
      <c r="U64" s="231"/>
      <c r="V64" s="588"/>
      <c r="W64" s="132"/>
      <c r="X64" s="141">
        <f t="shared" si="30"/>
        <v>0</v>
      </c>
      <c r="Y64" s="374">
        <v>7910</v>
      </c>
    </row>
    <row r="65" spans="1:25" ht="13.5" thickBot="1" x14ac:dyDescent="0.25">
      <c r="B65" s="589"/>
      <c r="C65" s="589"/>
      <c r="D65" s="590"/>
      <c r="E65" s="353"/>
      <c r="F65" s="591"/>
      <c r="G65" s="592"/>
      <c r="H65" s="590"/>
      <c r="I65" s="353"/>
      <c r="J65" s="591"/>
      <c r="K65" s="592"/>
      <c r="L65" s="590"/>
      <c r="M65" s="353"/>
      <c r="N65" s="591"/>
      <c r="O65" s="592"/>
      <c r="P65" s="590"/>
      <c r="Q65" s="353"/>
      <c r="R65" s="593"/>
      <c r="S65" s="592"/>
      <c r="T65" s="590"/>
      <c r="U65" s="353"/>
      <c r="V65" s="593"/>
      <c r="W65" s="594"/>
      <c r="X65" s="595"/>
      <c r="Y65" s="375"/>
    </row>
    <row r="66" spans="1:25" s="67" customFormat="1" ht="18.75" customHeight="1" thickBot="1" x14ac:dyDescent="0.3">
      <c r="A66" s="65"/>
      <c r="B66" s="122" t="s">
        <v>78</v>
      </c>
      <c r="C66" s="219"/>
      <c r="D66" s="220"/>
      <c r="E66" s="221"/>
      <c r="F66" s="222">
        <f>SUM(F63:F64)</f>
        <v>0</v>
      </c>
      <c r="G66" s="194"/>
      <c r="H66" s="220"/>
      <c r="I66" s="221"/>
      <c r="J66" s="222">
        <f>SUM(J63:J64)</f>
        <v>0</v>
      </c>
      <c r="K66" s="194"/>
      <c r="L66" s="220"/>
      <c r="M66" s="221"/>
      <c r="N66" s="222">
        <f>SUM(N63:N64)</f>
        <v>0</v>
      </c>
      <c r="O66" s="194"/>
      <c r="P66" s="220"/>
      <c r="Q66" s="221"/>
      <c r="R66" s="222">
        <f>SUM(R63:R64)</f>
        <v>0</v>
      </c>
      <c r="S66" s="194"/>
      <c r="T66" s="220"/>
      <c r="U66" s="221"/>
      <c r="V66" s="222">
        <f>SUM(V63:V64)</f>
        <v>0</v>
      </c>
      <c r="W66" s="115"/>
      <c r="X66" s="139">
        <f t="shared" ref="X66" si="31">F66+J66+N66+R66+V66</f>
        <v>0</v>
      </c>
      <c r="Y66" s="284">
        <f>X63+X64</f>
        <v>0</v>
      </c>
    </row>
    <row r="67" spans="1:25" x14ac:dyDescent="0.2">
      <c r="B67" s="175"/>
      <c r="C67" s="175"/>
      <c r="D67" s="229"/>
      <c r="E67" s="232"/>
      <c r="F67" s="234"/>
      <c r="G67" s="195"/>
      <c r="H67" s="225"/>
      <c r="I67" s="233"/>
      <c r="J67" s="234"/>
      <c r="K67" s="195"/>
      <c r="L67" s="225"/>
      <c r="M67" s="226"/>
      <c r="N67" s="49"/>
      <c r="O67" s="195"/>
      <c r="P67" s="225"/>
      <c r="Q67" s="226"/>
      <c r="R67" s="7"/>
      <c r="S67" s="195"/>
      <c r="T67" s="225"/>
      <c r="U67" s="226"/>
      <c r="V67" s="7"/>
      <c r="W67" s="32"/>
      <c r="X67" s="280"/>
      <c r="Y67" s="370"/>
    </row>
    <row r="68" spans="1:25" ht="15.75" thickBot="1" x14ac:dyDescent="0.3">
      <c r="A68" s="1" t="s">
        <v>79</v>
      </c>
      <c r="B68" s="216" t="s">
        <v>80</v>
      </c>
      <c r="C68" s="216"/>
      <c r="D68" s="564"/>
      <c r="E68" s="217"/>
      <c r="F68" s="565"/>
      <c r="G68" s="218"/>
      <c r="H68" s="564"/>
      <c r="I68" s="217"/>
      <c r="J68" s="565"/>
      <c r="K68" s="218"/>
      <c r="L68" s="564"/>
      <c r="M68" s="217"/>
      <c r="N68" s="565"/>
      <c r="O68" s="218"/>
      <c r="P68" s="564"/>
      <c r="Q68" s="217"/>
      <c r="R68" s="565"/>
      <c r="S68" s="218"/>
      <c r="T68" s="564"/>
      <c r="U68" s="217"/>
      <c r="V68" s="565"/>
      <c r="W68" s="584"/>
      <c r="X68" s="567"/>
      <c r="Y68" s="371"/>
    </row>
    <row r="69" spans="1:25" x14ac:dyDescent="0.2">
      <c r="B69" s="313" t="s">
        <v>81</v>
      </c>
      <c r="C69" s="739"/>
      <c r="D69" s="740"/>
      <c r="E69" s="741"/>
      <c r="F69" s="417"/>
      <c r="G69" s="418"/>
      <c r="H69" s="419"/>
      <c r="I69" s="420"/>
      <c r="J69" s="417">
        <v>0</v>
      </c>
      <c r="K69" s="418"/>
      <c r="L69" s="419"/>
      <c r="M69" s="420"/>
      <c r="N69" s="417">
        <v>0</v>
      </c>
      <c r="O69" s="418"/>
      <c r="P69" s="419"/>
      <c r="Q69" s="420"/>
      <c r="R69" s="421">
        <v>0</v>
      </c>
      <c r="S69" s="418"/>
      <c r="T69" s="419"/>
      <c r="U69" s="420"/>
      <c r="V69" s="421">
        <v>0</v>
      </c>
      <c r="W69" s="34"/>
      <c r="X69" s="140">
        <f>F69+J69+N69+R69+V69</f>
        <v>0</v>
      </c>
      <c r="Y69" s="365">
        <v>7900</v>
      </c>
    </row>
    <row r="70" spans="1:25" x14ac:dyDescent="0.2">
      <c r="B70" s="313" t="s">
        <v>81</v>
      </c>
      <c r="C70" s="759"/>
      <c r="D70" s="760"/>
      <c r="E70" s="761"/>
      <c r="F70" s="240">
        <v>0</v>
      </c>
      <c r="G70" s="169"/>
      <c r="H70" s="223"/>
      <c r="I70" s="224"/>
      <c r="J70" s="240">
        <v>0</v>
      </c>
      <c r="K70" s="169"/>
      <c r="L70" s="223"/>
      <c r="M70" s="224"/>
      <c r="N70" s="240">
        <v>0</v>
      </c>
      <c r="O70" s="169"/>
      <c r="P70" s="223"/>
      <c r="Q70" s="224"/>
      <c r="R70" s="241">
        <v>0</v>
      </c>
      <c r="S70" s="169"/>
      <c r="T70" s="223"/>
      <c r="U70" s="224"/>
      <c r="V70" s="241">
        <v>0</v>
      </c>
      <c r="W70" s="34"/>
      <c r="X70" s="140">
        <f>F70+J70+N70+R70+V70</f>
        <v>0</v>
      </c>
      <c r="Y70" s="365">
        <v>7900</v>
      </c>
    </row>
    <row r="71" spans="1:25" ht="13.5" thickBot="1" x14ac:dyDescent="0.25">
      <c r="B71" s="175"/>
      <c r="C71" s="175"/>
      <c r="D71" s="225"/>
      <c r="E71" s="233"/>
      <c r="F71" s="235"/>
      <c r="G71" s="195"/>
      <c r="H71" s="225"/>
      <c r="I71" s="233"/>
      <c r="J71" s="235"/>
      <c r="K71" s="195"/>
      <c r="L71" s="225"/>
      <c r="M71" s="233"/>
      <c r="N71" s="235"/>
      <c r="O71" s="195"/>
      <c r="P71" s="225"/>
      <c r="Q71" s="233"/>
      <c r="R71" s="236"/>
      <c r="S71" s="195"/>
      <c r="T71" s="225"/>
      <c r="U71" s="233"/>
      <c r="V71" s="236"/>
      <c r="W71" s="32"/>
      <c r="X71" s="280"/>
      <c r="Y71" s="376"/>
    </row>
    <row r="72" spans="1:25" s="67" customFormat="1" ht="18.75" customHeight="1" thickBot="1" x14ac:dyDescent="0.3">
      <c r="B72" s="219" t="s">
        <v>82</v>
      </c>
      <c r="C72" s="219"/>
      <c r="D72" s="220"/>
      <c r="E72" s="221"/>
      <c r="F72" s="214">
        <f>SUM(F69:F71)</f>
        <v>0</v>
      </c>
      <c r="G72" s="301"/>
      <c r="H72" s="220"/>
      <c r="I72" s="221"/>
      <c r="J72" s="214">
        <f>SUM(J69:J71)</f>
        <v>0</v>
      </c>
      <c r="K72" s="301"/>
      <c r="L72" s="220"/>
      <c r="M72" s="221"/>
      <c r="N72" s="214">
        <f>SUM(N69:N71)</f>
        <v>0</v>
      </c>
      <c r="O72" s="301"/>
      <c r="P72" s="220"/>
      <c r="Q72" s="221"/>
      <c r="R72" s="222">
        <f>SUM(R69:R71)</f>
        <v>0</v>
      </c>
      <c r="S72" s="301"/>
      <c r="T72" s="220"/>
      <c r="U72" s="221"/>
      <c r="V72" s="222">
        <f>SUM(V69:V71)</f>
        <v>0</v>
      </c>
      <c r="W72" s="302"/>
      <c r="X72" s="303">
        <f>F72+J72+N72+R72+V72</f>
        <v>0</v>
      </c>
      <c r="Y72" s="284">
        <f>X69</f>
        <v>0</v>
      </c>
    </row>
    <row r="73" spans="1:25" x14ac:dyDescent="0.2">
      <c r="B73" s="286"/>
      <c r="C73" s="286"/>
      <c r="D73" s="227"/>
      <c r="E73" s="287"/>
      <c r="F73" s="288"/>
      <c r="G73" s="289"/>
      <c r="H73" s="227"/>
      <c r="I73" s="287"/>
      <c r="J73" s="299"/>
      <c r="K73" s="289"/>
      <c r="L73" s="227"/>
      <c r="M73" s="287"/>
      <c r="N73" s="299"/>
      <c r="O73" s="289"/>
      <c r="P73" s="227"/>
      <c r="Q73" s="287"/>
      <c r="R73" s="300"/>
      <c r="S73" s="289"/>
      <c r="T73" s="227"/>
      <c r="U73" s="287"/>
      <c r="V73" s="300"/>
      <c r="W73" s="228"/>
      <c r="X73" s="291"/>
      <c r="Y73" s="377"/>
    </row>
    <row r="74" spans="1:25" ht="15.75" thickBot="1" x14ac:dyDescent="0.3">
      <c r="A74" s="1" t="s">
        <v>83</v>
      </c>
      <c r="B74" s="216" t="s">
        <v>84</v>
      </c>
      <c r="C74" s="216"/>
      <c r="D74" s="564"/>
      <c r="E74" s="217"/>
      <c r="F74" s="565"/>
      <c r="G74" s="218"/>
      <c r="H74" s="564"/>
      <c r="I74" s="217"/>
      <c r="J74" s="565"/>
      <c r="K74" s="218"/>
      <c r="L74" s="564"/>
      <c r="M74" s="217"/>
      <c r="N74" s="565"/>
      <c r="O74" s="218"/>
      <c r="P74" s="564"/>
      <c r="Q74" s="217"/>
      <c r="R74" s="565"/>
      <c r="S74" s="218"/>
      <c r="T74" s="564"/>
      <c r="U74" s="217"/>
      <c r="V74" s="565"/>
      <c r="W74" s="584"/>
      <c r="X74" s="567"/>
      <c r="Y74" s="371"/>
    </row>
    <row r="75" spans="1:25" x14ac:dyDescent="0.2">
      <c r="B75" s="313" t="s">
        <v>85</v>
      </c>
      <c r="C75" s="596"/>
      <c r="D75" s="242"/>
      <c r="E75" s="243"/>
      <c r="F75" s="244">
        <v>0</v>
      </c>
      <c r="G75" s="169"/>
      <c r="H75" s="223"/>
      <c r="I75" s="224"/>
      <c r="J75" s="244">
        <v>0</v>
      </c>
      <c r="K75" s="169"/>
      <c r="L75" s="223"/>
      <c r="M75" s="224"/>
      <c r="N75" s="244">
        <v>0</v>
      </c>
      <c r="O75" s="169"/>
      <c r="P75" s="223"/>
      <c r="Q75" s="224"/>
      <c r="R75" s="245">
        <v>0</v>
      </c>
      <c r="S75" s="169"/>
      <c r="T75" s="223"/>
      <c r="U75" s="224"/>
      <c r="V75" s="245">
        <v>0</v>
      </c>
      <c r="W75" s="34"/>
      <c r="X75" s="140">
        <f>F75+J75+N75+R75+V75</f>
        <v>0</v>
      </c>
      <c r="Y75" s="365"/>
    </row>
    <row r="76" spans="1:25" ht="13.5" thickBot="1" x14ac:dyDescent="0.25">
      <c r="B76" s="586"/>
      <c r="C76" s="586"/>
      <c r="D76" s="229"/>
      <c r="E76" s="232"/>
      <c r="F76" s="234"/>
      <c r="G76" s="177"/>
      <c r="H76" s="229"/>
      <c r="I76" s="232"/>
      <c r="J76" s="234"/>
      <c r="K76" s="177"/>
      <c r="L76" s="229"/>
      <c r="M76" s="232"/>
      <c r="N76" s="234"/>
      <c r="O76" s="177"/>
      <c r="P76" s="229"/>
      <c r="Q76" s="232"/>
      <c r="R76" s="237"/>
      <c r="S76" s="177"/>
      <c r="T76" s="229"/>
      <c r="U76" s="232"/>
      <c r="V76" s="237"/>
      <c r="W76" s="33"/>
      <c r="X76" s="285"/>
      <c r="Y76" s="368"/>
    </row>
    <row r="77" spans="1:25" ht="18.75" customHeight="1" thickBot="1" x14ac:dyDescent="0.3">
      <c r="A77" s="457"/>
      <c r="B77" s="219" t="s">
        <v>86</v>
      </c>
      <c r="C77" s="292"/>
      <c r="D77" s="293"/>
      <c r="E77" s="294"/>
      <c r="F77" s="295">
        <f>SUM(F75)</f>
        <v>0</v>
      </c>
      <c r="G77" s="296"/>
      <c r="H77" s="293"/>
      <c r="I77" s="294"/>
      <c r="J77" s="295">
        <f>SUM(J75)</f>
        <v>0</v>
      </c>
      <c r="K77" s="296"/>
      <c r="L77" s="293"/>
      <c r="M77" s="294"/>
      <c r="N77" s="295">
        <f>SUM(N75)</f>
        <v>0</v>
      </c>
      <c r="O77" s="296"/>
      <c r="P77" s="293"/>
      <c r="Q77" s="294"/>
      <c r="R77" s="297">
        <f>SUM(R75)</f>
        <v>0</v>
      </c>
      <c r="S77" s="296"/>
      <c r="T77" s="293"/>
      <c r="U77" s="294"/>
      <c r="V77" s="297">
        <f>SUM(V75)</f>
        <v>0</v>
      </c>
      <c r="W77" s="298"/>
      <c r="X77" s="304">
        <f>F77+J77+N77+R77+V77</f>
        <v>0</v>
      </c>
      <c r="Y77" s="284">
        <f>X75</f>
        <v>0</v>
      </c>
    </row>
    <row r="78" spans="1:25" x14ac:dyDescent="0.2">
      <c r="B78" s="286"/>
      <c r="C78" s="286"/>
      <c r="D78" s="227"/>
      <c r="E78" s="287"/>
      <c r="F78" s="288"/>
      <c r="G78" s="289"/>
      <c r="H78" s="227"/>
      <c r="I78" s="287"/>
      <c r="J78" s="288"/>
      <c r="K78" s="289"/>
      <c r="L78" s="227"/>
      <c r="M78" s="287"/>
      <c r="N78" s="288"/>
      <c r="O78" s="289"/>
      <c r="P78" s="227"/>
      <c r="Q78" s="287"/>
      <c r="R78" s="290"/>
      <c r="S78" s="289"/>
      <c r="T78" s="227"/>
      <c r="U78" s="287"/>
      <c r="V78" s="290"/>
      <c r="W78" s="228"/>
      <c r="X78" s="291"/>
      <c r="Y78" s="377"/>
    </row>
    <row r="79" spans="1:25" ht="15.75" thickBot="1" x14ac:dyDescent="0.3">
      <c r="A79" s="114" t="s">
        <v>87</v>
      </c>
      <c r="B79" s="216" t="s">
        <v>88</v>
      </c>
      <c r="C79" s="216"/>
      <c r="D79" s="564"/>
      <c r="E79" s="217"/>
      <c r="F79" s="565"/>
      <c r="G79" s="218"/>
      <c r="H79" s="564"/>
      <c r="I79" s="217"/>
      <c r="J79" s="565"/>
      <c r="K79" s="218"/>
      <c r="L79" s="564"/>
      <c r="M79" s="217"/>
      <c r="N79" s="565"/>
      <c r="O79" s="218"/>
      <c r="P79" s="564"/>
      <c r="Q79" s="217"/>
      <c r="R79" s="565"/>
      <c r="S79" s="218"/>
      <c r="T79" s="564"/>
      <c r="U79" s="217"/>
      <c r="V79" s="565"/>
      <c r="W79" s="584"/>
      <c r="X79" s="567"/>
      <c r="Y79" s="371"/>
    </row>
    <row r="80" spans="1:25" x14ac:dyDescent="0.2">
      <c r="A80" s="618">
        <v>1</v>
      </c>
      <c r="B80" s="313" t="s">
        <v>89</v>
      </c>
      <c r="C80" s="739"/>
      <c r="D80" s="740"/>
      <c r="E80" s="741"/>
      <c r="F80" s="587"/>
      <c r="G80" s="169"/>
      <c r="H80" s="230"/>
      <c r="I80" s="231"/>
      <c r="J80" s="587"/>
      <c r="K80" s="169"/>
      <c r="L80" s="230"/>
      <c r="M80" s="231"/>
      <c r="N80" s="587"/>
      <c r="O80" s="169"/>
      <c r="P80" s="230"/>
      <c r="Q80" s="231"/>
      <c r="R80" s="588"/>
      <c r="S80" s="169"/>
      <c r="T80" s="230"/>
      <c r="U80" s="231"/>
      <c r="V80" s="588"/>
      <c r="W80" s="132"/>
      <c r="X80" s="141">
        <f>F80+J80+N80+R80+V80</f>
        <v>0</v>
      </c>
      <c r="Y80" s="374">
        <v>7385</v>
      </c>
    </row>
    <row r="81" spans="1:25" x14ac:dyDescent="0.2">
      <c r="A81" s="619">
        <v>2</v>
      </c>
      <c r="B81" s="313" t="s">
        <v>90</v>
      </c>
      <c r="C81" s="736"/>
      <c r="D81" s="737"/>
      <c r="E81" s="738"/>
      <c r="F81" s="587"/>
      <c r="G81" s="169"/>
      <c r="H81" s="230"/>
      <c r="I81" s="231"/>
      <c r="J81" s="587"/>
      <c r="K81" s="169"/>
      <c r="L81" s="230"/>
      <c r="M81" s="231"/>
      <c r="N81" s="587"/>
      <c r="O81" s="169"/>
      <c r="P81" s="230"/>
      <c r="Q81" s="231"/>
      <c r="R81" s="588"/>
      <c r="S81" s="169"/>
      <c r="T81" s="230"/>
      <c r="U81" s="231"/>
      <c r="V81" s="588"/>
      <c r="W81" s="132"/>
      <c r="X81" s="141">
        <f t="shared" ref="X81:X95" si="32">F81+J81+N81+R81+V81</f>
        <v>0</v>
      </c>
      <c r="Y81" s="374">
        <v>7950</v>
      </c>
    </row>
    <row r="82" spans="1:25" x14ac:dyDescent="0.2">
      <c r="A82" s="8">
        <v>3</v>
      </c>
      <c r="B82" s="422" t="s">
        <v>91</v>
      </c>
      <c r="C82" s="736"/>
      <c r="D82" s="737"/>
      <c r="E82" s="738"/>
      <c r="F82" s="587"/>
      <c r="G82" s="177"/>
      <c r="H82" s="230"/>
      <c r="I82" s="231"/>
      <c r="J82" s="587"/>
      <c r="K82" s="177"/>
      <c r="L82" s="230"/>
      <c r="M82" s="231"/>
      <c r="N82" s="587"/>
      <c r="O82" s="177"/>
      <c r="P82" s="230"/>
      <c r="Q82" s="231"/>
      <c r="R82" s="588"/>
      <c r="S82" s="177"/>
      <c r="T82" s="230"/>
      <c r="U82" s="231"/>
      <c r="V82" s="588"/>
      <c r="W82" s="132"/>
      <c r="X82" s="141">
        <f t="shared" si="32"/>
        <v>0</v>
      </c>
      <c r="Y82" s="374">
        <v>7190</v>
      </c>
    </row>
    <row r="83" spans="1:25" x14ac:dyDescent="0.2">
      <c r="A83" s="8">
        <v>3</v>
      </c>
      <c r="B83" s="422" t="s">
        <v>92</v>
      </c>
      <c r="C83" s="736"/>
      <c r="D83" s="737"/>
      <c r="E83" s="738"/>
      <c r="F83" s="587"/>
      <c r="G83" s="177"/>
      <c r="H83" s="230"/>
      <c r="I83" s="231"/>
      <c r="J83" s="587"/>
      <c r="K83" s="177"/>
      <c r="L83" s="230"/>
      <c r="M83" s="231"/>
      <c r="N83" s="587"/>
      <c r="O83" s="177"/>
      <c r="P83" s="230"/>
      <c r="Q83" s="231"/>
      <c r="R83" s="588"/>
      <c r="S83" s="177"/>
      <c r="T83" s="230"/>
      <c r="U83" s="231"/>
      <c r="V83" s="588"/>
      <c r="W83" s="132"/>
      <c r="X83" s="141">
        <f t="shared" si="32"/>
        <v>0</v>
      </c>
      <c r="Y83" s="374">
        <v>7190</v>
      </c>
    </row>
    <row r="84" spans="1:25" x14ac:dyDescent="0.2">
      <c r="A84" s="8">
        <v>3</v>
      </c>
      <c r="B84" s="422" t="s">
        <v>93</v>
      </c>
      <c r="C84" s="736"/>
      <c r="D84" s="737"/>
      <c r="E84" s="738"/>
      <c r="F84" s="587"/>
      <c r="G84" s="177"/>
      <c r="H84" s="230"/>
      <c r="I84" s="231"/>
      <c r="J84" s="587"/>
      <c r="K84" s="177"/>
      <c r="L84" s="230"/>
      <c r="M84" s="231"/>
      <c r="N84" s="587"/>
      <c r="O84" s="177"/>
      <c r="P84" s="230"/>
      <c r="Q84" s="231"/>
      <c r="R84" s="588"/>
      <c r="S84" s="177"/>
      <c r="T84" s="230"/>
      <c r="U84" s="231"/>
      <c r="V84" s="588"/>
      <c r="W84" s="132"/>
      <c r="X84" s="141">
        <f t="shared" si="32"/>
        <v>0</v>
      </c>
      <c r="Y84" s="374">
        <v>7190</v>
      </c>
    </row>
    <row r="85" spans="1:25" x14ac:dyDescent="0.2">
      <c r="A85" s="618">
        <v>3</v>
      </c>
      <c r="B85" s="422" t="s">
        <v>94</v>
      </c>
      <c r="C85" s="736"/>
      <c r="D85" s="737"/>
      <c r="E85" s="738"/>
      <c r="F85" s="587"/>
      <c r="G85" s="177"/>
      <c r="H85" s="230"/>
      <c r="I85" s="231"/>
      <c r="J85" s="587"/>
      <c r="K85" s="177"/>
      <c r="L85" s="230"/>
      <c r="M85" s="231"/>
      <c r="N85" s="587"/>
      <c r="O85" s="177"/>
      <c r="P85" s="230"/>
      <c r="Q85" s="231"/>
      <c r="R85" s="588"/>
      <c r="S85" s="177"/>
      <c r="T85" s="230"/>
      <c r="U85" s="231"/>
      <c r="V85" s="588"/>
      <c r="W85" s="132"/>
      <c r="X85" s="141">
        <f t="shared" ref="X85" si="33">F85+J85+N85+R85+V85</f>
        <v>0</v>
      </c>
      <c r="Y85" s="374">
        <v>7190</v>
      </c>
    </row>
    <row r="86" spans="1:25" x14ac:dyDescent="0.2">
      <c r="A86" s="619">
        <v>4</v>
      </c>
      <c r="B86" s="422" t="s">
        <v>95</v>
      </c>
      <c r="C86" s="736"/>
      <c r="D86" s="737"/>
      <c r="E86" s="738"/>
      <c r="F86" s="587"/>
      <c r="G86" s="177"/>
      <c r="H86" s="230"/>
      <c r="I86" s="231"/>
      <c r="J86" s="587"/>
      <c r="K86" s="177"/>
      <c r="L86" s="230"/>
      <c r="M86" s="231"/>
      <c r="N86" s="587"/>
      <c r="O86" s="177"/>
      <c r="P86" s="230"/>
      <c r="Q86" s="231"/>
      <c r="R86" s="588"/>
      <c r="S86" s="177"/>
      <c r="T86" s="230"/>
      <c r="U86" s="231"/>
      <c r="V86" s="588"/>
      <c r="W86" s="132"/>
      <c r="X86" s="141">
        <f t="shared" si="32"/>
        <v>0</v>
      </c>
      <c r="Y86" s="374"/>
    </row>
    <row r="87" spans="1:25" x14ac:dyDescent="0.2">
      <c r="A87" s="8">
        <v>5</v>
      </c>
      <c r="B87" s="354" t="s">
        <v>96</v>
      </c>
      <c r="C87" s="736"/>
      <c r="D87" s="737"/>
      <c r="E87" s="738"/>
      <c r="F87" s="409"/>
      <c r="G87" s="196"/>
      <c r="H87" s="230"/>
      <c r="I87" s="231"/>
      <c r="J87" s="409"/>
      <c r="K87" s="196"/>
      <c r="L87" s="230"/>
      <c r="M87" s="231"/>
      <c r="N87" s="409"/>
      <c r="O87" s="196"/>
      <c r="P87" s="230"/>
      <c r="Q87" s="231"/>
      <c r="R87" s="410"/>
      <c r="S87" s="196"/>
      <c r="T87" s="230"/>
      <c r="U87" s="231"/>
      <c r="V87" s="410"/>
      <c r="W87" s="132"/>
      <c r="X87" s="141">
        <f t="shared" si="32"/>
        <v>0</v>
      </c>
      <c r="Y87" s="374">
        <v>7531</v>
      </c>
    </row>
    <row r="88" spans="1:25" x14ac:dyDescent="0.2">
      <c r="A88" s="8">
        <v>5</v>
      </c>
      <c r="B88" s="354" t="s">
        <v>97</v>
      </c>
      <c r="C88" s="736"/>
      <c r="D88" s="737"/>
      <c r="E88" s="738"/>
      <c r="F88" s="409"/>
      <c r="G88" s="196"/>
      <c r="H88" s="230"/>
      <c r="I88" s="231"/>
      <c r="J88" s="409"/>
      <c r="K88" s="196"/>
      <c r="L88" s="230"/>
      <c r="M88" s="231"/>
      <c r="N88" s="409"/>
      <c r="O88" s="196"/>
      <c r="P88" s="230"/>
      <c r="Q88" s="231"/>
      <c r="R88" s="410"/>
      <c r="S88" s="196"/>
      <c r="T88" s="230"/>
      <c r="U88" s="231"/>
      <c r="V88" s="410"/>
      <c r="W88" s="132"/>
      <c r="X88" s="141">
        <f t="shared" ref="X88" si="34">F88+J88+N88+R88+V88</f>
        <v>0</v>
      </c>
      <c r="Y88" s="374">
        <v>7532</v>
      </c>
    </row>
    <row r="89" spans="1:25" x14ac:dyDescent="0.2">
      <c r="A89" s="8">
        <v>5</v>
      </c>
      <c r="B89" s="408" t="s">
        <v>98</v>
      </c>
      <c r="C89" s="736"/>
      <c r="D89" s="737"/>
      <c r="E89" s="738"/>
      <c r="F89" s="409"/>
      <c r="G89" s="177"/>
      <c r="H89" s="230"/>
      <c r="I89" s="231"/>
      <c r="J89" s="409"/>
      <c r="K89" s="177"/>
      <c r="L89" s="230"/>
      <c r="M89" s="231"/>
      <c r="N89" s="409"/>
      <c r="O89" s="177"/>
      <c r="P89" s="230"/>
      <c r="Q89" s="231"/>
      <c r="R89" s="410"/>
      <c r="S89" s="177"/>
      <c r="T89" s="230"/>
      <c r="U89" s="231"/>
      <c r="V89" s="410"/>
      <c r="W89" s="132"/>
      <c r="X89" s="141">
        <f t="shared" ref="X89:X94" si="35">F89+J89+N89+R89+V89</f>
        <v>0</v>
      </c>
      <c r="Y89" s="374">
        <v>7533</v>
      </c>
    </row>
    <row r="90" spans="1:25" x14ac:dyDescent="0.2">
      <c r="A90" s="8">
        <v>5</v>
      </c>
      <c r="B90" s="408" t="s">
        <v>99</v>
      </c>
      <c r="C90" s="736"/>
      <c r="D90" s="737"/>
      <c r="E90" s="738"/>
      <c r="F90" s="409"/>
      <c r="G90" s="177"/>
      <c r="H90" s="230"/>
      <c r="I90" s="231"/>
      <c r="J90" s="409"/>
      <c r="K90" s="177"/>
      <c r="L90" s="230"/>
      <c r="M90" s="231"/>
      <c r="N90" s="409"/>
      <c r="O90" s="177"/>
      <c r="P90" s="230"/>
      <c r="Q90" s="231"/>
      <c r="R90" s="410"/>
      <c r="S90" s="177"/>
      <c r="T90" s="230"/>
      <c r="U90" s="231"/>
      <c r="V90" s="410"/>
      <c r="W90" s="132"/>
      <c r="X90" s="141">
        <f t="shared" ref="X90" si="36">F90+J90+N90+R90+V90</f>
        <v>0</v>
      </c>
      <c r="Y90" s="374">
        <v>7534</v>
      </c>
    </row>
    <row r="91" spans="1:25" x14ac:dyDescent="0.2">
      <c r="A91" s="618">
        <v>5</v>
      </c>
      <c r="B91" s="408" t="s">
        <v>100</v>
      </c>
      <c r="C91" s="736"/>
      <c r="D91" s="737"/>
      <c r="E91" s="738"/>
      <c r="F91" s="409"/>
      <c r="G91" s="177"/>
      <c r="H91" s="230"/>
      <c r="I91" s="231"/>
      <c r="J91" s="409"/>
      <c r="K91" s="177"/>
      <c r="L91" s="230"/>
      <c r="M91" s="231"/>
      <c r="N91" s="409"/>
      <c r="O91" s="177"/>
      <c r="P91" s="230"/>
      <c r="Q91" s="231"/>
      <c r="R91" s="410"/>
      <c r="S91" s="177"/>
      <c r="T91" s="230"/>
      <c r="U91" s="231"/>
      <c r="V91" s="410"/>
      <c r="W91" s="132"/>
      <c r="X91" s="141">
        <f t="shared" ref="X91" si="37">F91+J91+N91+R91+V91</f>
        <v>0</v>
      </c>
      <c r="Y91" s="374">
        <v>7535</v>
      </c>
    </row>
    <row r="92" spans="1:25" x14ac:dyDescent="0.2">
      <c r="A92" s="8">
        <v>6</v>
      </c>
      <c r="B92" s="422" t="s">
        <v>101</v>
      </c>
      <c r="C92" s="736"/>
      <c r="D92" s="737"/>
      <c r="E92" s="738"/>
      <c r="F92" s="587"/>
      <c r="G92" s="177"/>
      <c r="H92" s="230"/>
      <c r="I92" s="231"/>
      <c r="J92" s="587"/>
      <c r="K92" s="177"/>
      <c r="L92" s="230"/>
      <c r="M92" s="231"/>
      <c r="N92" s="587"/>
      <c r="O92" s="177"/>
      <c r="P92" s="230"/>
      <c r="Q92" s="231"/>
      <c r="R92" s="588"/>
      <c r="S92" s="177"/>
      <c r="T92" s="230"/>
      <c r="U92" s="231"/>
      <c r="V92" s="588"/>
      <c r="W92" s="132"/>
      <c r="X92" s="141">
        <f t="shared" si="35"/>
        <v>0</v>
      </c>
      <c r="Y92" s="374"/>
    </row>
    <row r="93" spans="1:25" x14ac:dyDescent="0.2">
      <c r="A93" s="8">
        <v>6</v>
      </c>
      <c r="B93" s="422" t="s">
        <v>101</v>
      </c>
      <c r="C93" s="736"/>
      <c r="D93" s="737"/>
      <c r="E93" s="738"/>
      <c r="F93" s="587"/>
      <c r="G93" s="177"/>
      <c r="H93" s="230"/>
      <c r="I93" s="231"/>
      <c r="J93" s="587"/>
      <c r="K93" s="177"/>
      <c r="L93" s="230"/>
      <c r="M93" s="231"/>
      <c r="N93" s="587"/>
      <c r="O93" s="177"/>
      <c r="P93" s="230"/>
      <c r="Q93" s="231"/>
      <c r="R93" s="588"/>
      <c r="S93" s="177"/>
      <c r="T93" s="230"/>
      <c r="U93" s="231"/>
      <c r="V93" s="588"/>
      <c r="W93" s="132"/>
      <c r="X93" s="141">
        <f t="shared" ref="X93" si="38">F93+J93+N93+R93+V93</f>
        <v>0</v>
      </c>
      <c r="Y93" s="374"/>
    </row>
    <row r="94" spans="1:25" x14ac:dyDescent="0.2">
      <c r="A94" s="8">
        <v>6</v>
      </c>
      <c r="B94" s="422" t="s">
        <v>101</v>
      </c>
      <c r="C94" s="736"/>
      <c r="D94" s="737"/>
      <c r="E94" s="738"/>
      <c r="F94" s="587"/>
      <c r="G94" s="177"/>
      <c r="H94" s="230"/>
      <c r="I94" s="231"/>
      <c r="J94" s="587"/>
      <c r="K94" s="177"/>
      <c r="L94" s="230"/>
      <c r="M94" s="231"/>
      <c r="N94" s="587"/>
      <c r="O94" s="177"/>
      <c r="P94" s="230"/>
      <c r="Q94" s="231"/>
      <c r="R94" s="588"/>
      <c r="S94" s="177"/>
      <c r="T94" s="230"/>
      <c r="U94" s="231"/>
      <c r="V94" s="588"/>
      <c r="W94" s="132"/>
      <c r="X94" s="141">
        <f t="shared" si="35"/>
        <v>0</v>
      </c>
      <c r="Y94" s="374"/>
    </row>
    <row r="95" spans="1:25" x14ac:dyDescent="0.2">
      <c r="A95" s="618">
        <v>6</v>
      </c>
      <c r="B95" s="422" t="s">
        <v>101</v>
      </c>
      <c r="C95" s="736"/>
      <c r="D95" s="737"/>
      <c r="E95" s="738"/>
      <c r="F95" s="587"/>
      <c r="G95" s="177"/>
      <c r="H95" s="230"/>
      <c r="I95" s="231"/>
      <c r="J95" s="587"/>
      <c r="K95" s="177"/>
      <c r="L95" s="230"/>
      <c r="M95" s="231"/>
      <c r="N95" s="587"/>
      <c r="O95" s="177"/>
      <c r="P95" s="230"/>
      <c r="Q95" s="231"/>
      <c r="R95" s="588"/>
      <c r="S95" s="177"/>
      <c r="T95" s="230"/>
      <c r="U95" s="231"/>
      <c r="V95" s="588"/>
      <c r="W95" s="132"/>
      <c r="X95" s="141">
        <f t="shared" si="32"/>
        <v>0</v>
      </c>
      <c r="Y95" s="374"/>
    </row>
    <row r="96" spans="1:25" ht="13.5" thickBot="1" x14ac:dyDescent="0.25">
      <c r="B96" s="576"/>
      <c r="C96" s="457"/>
      <c r="D96" s="535"/>
      <c r="E96" s="37"/>
      <c r="F96" s="457"/>
      <c r="G96" s="170"/>
      <c r="H96" s="535"/>
      <c r="I96" s="37"/>
      <c r="J96" s="457"/>
      <c r="K96" s="170"/>
      <c r="L96" s="535"/>
      <c r="M96" s="37"/>
      <c r="N96" s="457"/>
      <c r="O96" s="170"/>
      <c r="P96" s="535"/>
      <c r="Q96" s="37"/>
      <c r="R96" s="457"/>
      <c r="S96" s="170"/>
      <c r="T96" s="535"/>
      <c r="U96" s="37"/>
      <c r="V96" s="457"/>
      <c r="W96" s="579"/>
      <c r="X96" s="536"/>
      <c r="Y96" s="377"/>
    </row>
    <row r="97" spans="1:25" s="67" customFormat="1" ht="18.75" customHeight="1" thickBot="1" x14ac:dyDescent="0.3">
      <c r="A97" s="65"/>
      <c r="B97" s="116" t="s">
        <v>102</v>
      </c>
      <c r="C97" s="118"/>
      <c r="D97" s="119"/>
      <c r="E97" s="120"/>
      <c r="F97" s="121">
        <f>SUM(F80:F95)</f>
        <v>0</v>
      </c>
      <c r="G97" s="157"/>
      <c r="H97" s="119"/>
      <c r="I97" s="120"/>
      <c r="J97" s="121">
        <f>SUM(J80:J95)</f>
        <v>0</v>
      </c>
      <c r="K97" s="157"/>
      <c r="L97" s="119"/>
      <c r="M97" s="120"/>
      <c r="N97" s="121">
        <f>SUM(N80:N95)</f>
        <v>0</v>
      </c>
      <c r="O97" s="157"/>
      <c r="P97" s="119"/>
      <c r="Q97" s="120"/>
      <c r="R97" s="121">
        <f>SUM(R80:R95)</f>
        <v>0</v>
      </c>
      <c r="S97" s="157"/>
      <c r="T97" s="119"/>
      <c r="U97" s="120"/>
      <c r="V97" s="121">
        <f>SUM(V80:V95)</f>
        <v>0</v>
      </c>
      <c r="W97" s="117"/>
      <c r="X97" s="142">
        <f t="shared" ref="X97:X99" si="39">F97+J97+N97+R97+V97</f>
        <v>0</v>
      </c>
      <c r="Y97" s="636">
        <f>SUM(X80:X95)</f>
        <v>0</v>
      </c>
    </row>
    <row r="98" spans="1:25" s="254" customFormat="1" ht="20.100000000000001" customHeight="1" x14ac:dyDescent="0.25">
      <c r="A98" s="246"/>
      <c r="B98" s="661" t="s">
        <v>103</v>
      </c>
      <c r="C98" s="247"/>
      <c r="D98" s="250"/>
      <c r="E98" s="251"/>
      <c r="F98" s="248">
        <f>F60+F66+F72+F77+F97</f>
        <v>0</v>
      </c>
      <c r="G98" s="249"/>
      <c r="H98" s="250"/>
      <c r="I98" s="251"/>
      <c r="J98" s="248">
        <f>J60+J66+J72+J77+J97</f>
        <v>0</v>
      </c>
      <c r="K98" s="249"/>
      <c r="L98" s="250"/>
      <c r="M98" s="251"/>
      <c r="N98" s="248">
        <f>N60+N66+N72+N77+N97</f>
        <v>0</v>
      </c>
      <c r="O98" s="249"/>
      <c r="P98" s="250"/>
      <c r="Q98" s="251"/>
      <c r="R98" s="252">
        <f>R60+R66+R72+R77+R97</f>
        <v>0</v>
      </c>
      <c r="S98" s="249"/>
      <c r="T98" s="250"/>
      <c r="U98" s="251"/>
      <c r="V98" s="252">
        <f>V60+V66+V72+V77+V97</f>
        <v>0</v>
      </c>
      <c r="W98" s="253"/>
      <c r="X98" s="385">
        <f t="shared" si="39"/>
        <v>0</v>
      </c>
      <c r="Y98" s="637"/>
    </row>
    <row r="99" spans="1:25" ht="20.100000000000001" customHeight="1" thickBot="1" x14ac:dyDescent="0.25">
      <c r="B99" s="267"/>
      <c r="C99" s="268"/>
      <c r="D99" s="268"/>
      <c r="E99" s="620" t="s">
        <v>217</v>
      </c>
      <c r="F99" s="640">
        <f>F111</f>
        <v>0</v>
      </c>
      <c r="G99" s="641"/>
      <c r="H99" s="642"/>
      <c r="I99" s="269"/>
      <c r="J99" s="640">
        <f>J111</f>
        <v>0</v>
      </c>
      <c r="K99" s="641"/>
      <c r="L99" s="642"/>
      <c r="M99" s="269"/>
      <c r="N99" s="640">
        <f>N111</f>
        <v>0</v>
      </c>
      <c r="O99" s="641"/>
      <c r="P99" s="642"/>
      <c r="Q99" s="269"/>
      <c r="R99" s="643">
        <f>R111</f>
        <v>0</v>
      </c>
      <c r="S99" s="641"/>
      <c r="T99" s="642"/>
      <c r="U99" s="269"/>
      <c r="V99" s="643">
        <f>V111</f>
        <v>0</v>
      </c>
      <c r="W99" s="644"/>
      <c r="X99" s="645">
        <f t="shared" si="39"/>
        <v>0</v>
      </c>
      <c r="Y99" s="638"/>
    </row>
    <row r="100" spans="1:25" s="254" customFormat="1" ht="20.100000000000001" customHeight="1" thickBot="1" x14ac:dyDescent="0.3">
      <c r="A100" s="246"/>
      <c r="B100" s="315" t="s">
        <v>218</v>
      </c>
      <c r="C100" s="272" t="s">
        <v>104</v>
      </c>
      <c r="D100" s="734">
        <v>0.503</v>
      </c>
      <c r="E100" s="735"/>
      <c r="F100" s="270">
        <f>F99*D100</f>
        <v>0</v>
      </c>
      <c r="G100" s="256"/>
      <c r="H100" s="257"/>
      <c r="I100" s="258"/>
      <c r="J100" s="255">
        <f>J99*D100</f>
        <v>0</v>
      </c>
      <c r="K100" s="256"/>
      <c r="L100" s="257"/>
      <c r="M100" s="258"/>
      <c r="N100" s="255">
        <f>N99*D100</f>
        <v>0</v>
      </c>
      <c r="O100" s="256"/>
      <c r="P100" s="257"/>
      <c r="Q100" s="258"/>
      <c r="R100" s="259">
        <f>R99*D100</f>
        <v>0</v>
      </c>
      <c r="S100" s="256"/>
      <c r="T100" s="257"/>
      <c r="U100" s="258"/>
      <c r="V100" s="259">
        <f>V99*D100</f>
        <v>0</v>
      </c>
      <c r="W100" s="260"/>
      <c r="X100" s="386">
        <f>F100+J100+N100+R100+V100</f>
        <v>0</v>
      </c>
      <c r="Y100" s="639">
        <v>7990</v>
      </c>
    </row>
    <row r="101" spans="1:25" s="254" customFormat="1" ht="26.25" customHeight="1" thickBot="1" x14ac:dyDescent="0.3">
      <c r="A101" s="246"/>
      <c r="B101" s="662" t="s">
        <v>105</v>
      </c>
      <c r="C101" s="261"/>
      <c r="D101" s="261"/>
      <c r="E101" s="271" t="s">
        <v>106</v>
      </c>
      <c r="F101" s="262">
        <f>SUM(F98+F100)</f>
        <v>0</v>
      </c>
      <c r="G101" s="263"/>
      <c r="H101" s="261"/>
      <c r="I101" s="271" t="s">
        <v>107</v>
      </c>
      <c r="J101" s="262">
        <f>SUM(J98+J100)</f>
        <v>0</v>
      </c>
      <c r="K101" s="263"/>
      <c r="L101" s="261"/>
      <c r="M101" s="271" t="s">
        <v>108</v>
      </c>
      <c r="N101" s="262">
        <f>SUM(N98+N100)</f>
        <v>0</v>
      </c>
      <c r="O101" s="263"/>
      <c r="P101" s="261"/>
      <c r="Q101" s="271" t="s">
        <v>109</v>
      </c>
      <c r="R101" s="262">
        <f>SUM(R98+R100)</f>
        <v>0</v>
      </c>
      <c r="S101" s="263"/>
      <c r="T101" s="261"/>
      <c r="U101" s="271" t="s">
        <v>110</v>
      </c>
      <c r="V101" s="262">
        <f>SUM(V98+V100)</f>
        <v>0</v>
      </c>
      <c r="W101" s="264"/>
      <c r="X101" s="387">
        <f>F101+J101+N101+R101+V101</f>
        <v>0</v>
      </c>
      <c r="Y101" s="284">
        <f>X98+X100</f>
        <v>0</v>
      </c>
    </row>
    <row r="102" spans="1:25" ht="23.25" customHeight="1" thickBot="1" x14ac:dyDescent="0.25">
      <c r="B102" s="576"/>
      <c r="C102" s="457"/>
      <c r="D102" s="457"/>
      <c r="F102" s="457"/>
      <c r="G102" s="170"/>
      <c r="H102" s="457"/>
      <c r="I102" s="615"/>
      <c r="J102" s="457"/>
      <c r="K102" s="170"/>
      <c r="L102" s="457"/>
      <c r="M102" s="615"/>
      <c r="N102" s="457"/>
      <c r="O102" s="170"/>
      <c r="P102" s="457"/>
      <c r="R102" s="457"/>
      <c r="S102" s="170"/>
      <c r="T102" s="457"/>
      <c r="V102" s="692" t="s">
        <v>244</v>
      </c>
      <c r="W102" s="457"/>
      <c r="X102" s="694">
        <v>0</v>
      </c>
      <c r="Y102" s="693">
        <f>X101-X102</f>
        <v>0</v>
      </c>
    </row>
    <row r="103" spans="1:25" ht="15" x14ac:dyDescent="0.25">
      <c r="B103" s="627"/>
      <c r="C103" s="316"/>
      <c r="D103" s="317"/>
      <c r="E103" s="332" t="s">
        <v>111</v>
      </c>
      <c r="F103" s="123">
        <f>F98-F87-F88-F89-F90-F91</f>
        <v>0</v>
      </c>
      <c r="G103" s="197"/>
      <c r="H103" s="317"/>
      <c r="I103" s="614"/>
      <c r="J103" s="123">
        <f>J98-J87-J88-J89-J90-J91</f>
        <v>0</v>
      </c>
      <c r="K103" s="197"/>
      <c r="L103" s="317"/>
      <c r="M103" s="614"/>
      <c r="N103" s="123">
        <f>N98-N87-N88-N89-N90-N91</f>
        <v>0</v>
      </c>
      <c r="O103" s="197"/>
      <c r="P103" s="317"/>
      <c r="Q103" s="318"/>
      <c r="R103" s="124">
        <f>R98-R87-R88-R89-R90-R91</f>
        <v>0</v>
      </c>
      <c r="S103" s="197"/>
      <c r="T103" s="317"/>
      <c r="U103" s="318"/>
      <c r="V103" s="124">
        <f>V98-V87-V88-V89-V90-V91</f>
        <v>0</v>
      </c>
      <c r="W103" s="125"/>
      <c r="X103" s="143">
        <f>X60+X66+X72+X77+X97-X87-X88-X89-X90-X91</f>
        <v>0</v>
      </c>
      <c r="Y103" s="621"/>
    </row>
    <row r="104" spans="1:25" x14ac:dyDescent="0.2">
      <c r="B104" s="628"/>
      <c r="C104" s="266"/>
      <c r="D104" s="319"/>
      <c r="E104" s="333" t="s">
        <v>96</v>
      </c>
      <c r="F104" s="126">
        <f>+IF(F87&gt;24999.99,25000,F87)</f>
        <v>0</v>
      </c>
      <c r="G104" s="198"/>
      <c r="H104" s="630"/>
      <c r="I104" s="629"/>
      <c r="J104" s="126">
        <f>+IF((J87+F87)&gt;24999.99,(25000-F104),J87)</f>
        <v>0</v>
      </c>
      <c r="K104" s="198"/>
      <c r="L104" s="631"/>
      <c r="M104" s="629"/>
      <c r="N104" s="126">
        <f>+IF((N87+J87+F87)&gt;24999.99,(25000-J104-F104),N87)</f>
        <v>0</v>
      </c>
      <c r="O104" s="198"/>
      <c r="P104" s="631"/>
      <c r="Q104" s="629"/>
      <c r="R104" s="127">
        <f>+IF((R87+N87+J87+F87)&gt;24999.99,(25000-N104-J104-F104),R87)</f>
        <v>0</v>
      </c>
      <c r="S104" s="198"/>
      <c r="T104" s="631"/>
      <c r="U104" s="629"/>
      <c r="V104" s="127">
        <f>+IF((V87+R87+N87+J87+F87)&gt;24999.99,(25000-R104-N104-J104-F104),V87)</f>
        <v>0</v>
      </c>
      <c r="W104" s="128"/>
      <c r="X104" s="144">
        <f t="shared" ref="X104:X110" si="40">F104+J104+N104+R104+V104</f>
        <v>0</v>
      </c>
      <c r="Y104" s="622"/>
    </row>
    <row r="105" spans="1:25" x14ac:dyDescent="0.2">
      <c r="B105" s="628"/>
      <c r="C105" s="266"/>
      <c r="D105" s="319"/>
      <c r="E105" s="333" t="s">
        <v>97</v>
      </c>
      <c r="F105" s="126">
        <f>+IF(F88&gt;24999.99,25000,F88)</f>
        <v>0</v>
      </c>
      <c r="G105" s="198"/>
      <c r="H105" s="319"/>
      <c r="I105" s="629"/>
      <c r="J105" s="126">
        <f>+IF((J88+F88)&gt;24999.99,(25000-F105),J88)</f>
        <v>0</v>
      </c>
      <c r="K105" s="198"/>
      <c r="L105" s="319"/>
      <c r="M105" s="629"/>
      <c r="N105" s="126">
        <f>+IF((N88+J88+F88)&gt;24999.99,(25000-J105-F105),N88)</f>
        <v>0</v>
      </c>
      <c r="O105" s="198"/>
      <c r="P105" s="319"/>
      <c r="Q105" s="629"/>
      <c r="R105" s="127">
        <f>+IF((R88+N88+J88+F88)&gt;24999.99,(25000-N105-J105-F105),R88)</f>
        <v>0</v>
      </c>
      <c r="S105" s="198"/>
      <c r="T105" s="319"/>
      <c r="U105" s="629"/>
      <c r="V105" s="127">
        <f>+IF((V88+R88+N88+J88+F88)&gt;24999.99,(25000-R105-N105-J105-F105),V88)</f>
        <v>0</v>
      </c>
      <c r="W105" s="128"/>
      <c r="X105" s="144">
        <f t="shared" si="40"/>
        <v>0</v>
      </c>
      <c r="Y105" s="622"/>
    </row>
    <row r="106" spans="1:25" x14ac:dyDescent="0.2">
      <c r="B106" s="628"/>
      <c r="C106" s="266"/>
      <c r="D106" s="319"/>
      <c r="E106" s="333" t="s">
        <v>98</v>
      </c>
      <c r="F106" s="126">
        <f>+IF(F89&gt;24999.99,25000,F89)</f>
        <v>0</v>
      </c>
      <c r="G106" s="198"/>
      <c r="H106" s="319"/>
      <c r="I106" s="629"/>
      <c r="J106" s="126">
        <f>+IF((J89+F89)&gt;24999.99,(25000-F106),J89)</f>
        <v>0</v>
      </c>
      <c r="K106" s="198"/>
      <c r="L106" s="319"/>
      <c r="M106" s="629"/>
      <c r="N106" s="126">
        <f>+IF((N89+J89+F89)&gt;24999.99,(25000-J106-F106),N89)</f>
        <v>0</v>
      </c>
      <c r="O106" s="198"/>
      <c r="P106" s="319"/>
      <c r="Q106" s="629"/>
      <c r="R106" s="127">
        <f>+IF((R89+N89+J89+F89)&gt;24999.99,(25000-N106-J106-F106),R89)</f>
        <v>0</v>
      </c>
      <c r="S106" s="198"/>
      <c r="T106" s="319"/>
      <c r="U106" s="629"/>
      <c r="V106" s="127">
        <f>+IF((V89+R89+N89+J89+F89)&gt;24999.99,(25000-R106-N106-J106-F106),V89)</f>
        <v>0</v>
      </c>
      <c r="W106" s="128"/>
      <c r="X106" s="144">
        <f t="shared" si="40"/>
        <v>0</v>
      </c>
      <c r="Y106" s="622"/>
    </row>
    <row r="107" spans="1:25" x14ac:dyDescent="0.2">
      <c r="B107" s="628"/>
      <c r="C107" s="266"/>
      <c r="D107" s="319"/>
      <c r="E107" s="333" t="s">
        <v>99</v>
      </c>
      <c r="F107" s="126">
        <f>+IF(F90&gt;24999.99,25000,F90)</f>
        <v>0</v>
      </c>
      <c r="G107" s="198"/>
      <c r="H107" s="319"/>
      <c r="I107" s="629"/>
      <c r="J107" s="126">
        <f>+IF((J90+F90)&gt;24999.99,(25000-F107),J90)</f>
        <v>0</v>
      </c>
      <c r="K107" s="198"/>
      <c r="L107" s="319"/>
      <c r="M107" s="629"/>
      <c r="N107" s="126">
        <f>+IF((N90+J90+F90)&gt;24999.99,(25000-J107-F107),N90)</f>
        <v>0</v>
      </c>
      <c r="O107" s="198"/>
      <c r="P107" s="319"/>
      <c r="Q107" s="629"/>
      <c r="R107" s="127">
        <f>+IF((R90+N90+J90+F90)&gt;24999.99,(25000-N107-J107-F107),R90)</f>
        <v>0</v>
      </c>
      <c r="S107" s="198"/>
      <c r="T107" s="319"/>
      <c r="U107" s="629"/>
      <c r="V107" s="127">
        <f>+IF((V90+R90+N90+J90+F90)&gt;24999.99,(25000-R107-N107-J107-F107),V90)</f>
        <v>0</v>
      </c>
      <c r="W107" s="128"/>
      <c r="X107" s="144">
        <f t="shared" ref="X107" si="41">F107+J107+N107+R107+V107</f>
        <v>0</v>
      </c>
      <c r="Y107" s="622"/>
    </row>
    <row r="108" spans="1:25" x14ac:dyDescent="0.2">
      <c r="B108" s="628"/>
      <c r="C108" s="266"/>
      <c r="D108" s="319"/>
      <c r="E108" s="333" t="s">
        <v>100</v>
      </c>
      <c r="F108" s="126">
        <f>+IF(F91&gt;24999.99,25000,F91)</f>
        <v>0</v>
      </c>
      <c r="G108" s="198"/>
      <c r="H108" s="319"/>
      <c r="I108" s="629"/>
      <c r="J108" s="126">
        <f>+IF((J91+F91)&gt;24999.99,(25000-F108),J91)</f>
        <v>0</v>
      </c>
      <c r="K108" s="198"/>
      <c r="L108" s="319"/>
      <c r="M108" s="629"/>
      <c r="N108" s="126">
        <f>+IF((N91+J91+F91)&gt;24999.99,(25000-J108-F108),N91)</f>
        <v>0</v>
      </c>
      <c r="O108" s="198"/>
      <c r="P108" s="319"/>
      <c r="Q108" s="629"/>
      <c r="R108" s="127">
        <f>+IF((R91+N91+J91+F91)&gt;24999.99,(25000-N108-J108-F108),R91)</f>
        <v>0</v>
      </c>
      <c r="S108" s="198"/>
      <c r="T108" s="319"/>
      <c r="U108" s="629"/>
      <c r="V108" s="127">
        <f>+IF((V91+R91+N91+J91+F91)&gt;24999.99,(25000-R108-N108-J108-F108),V91)</f>
        <v>0</v>
      </c>
      <c r="W108" s="128"/>
      <c r="X108" s="144">
        <f t="shared" ref="X108" si="42">F108+J108+N108+R108+V108</f>
        <v>0</v>
      </c>
      <c r="Y108" s="622"/>
    </row>
    <row r="109" spans="1:25" x14ac:dyDescent="0.2">
      <c r="B109" s="265"/>
      <c r="C109" s="266"/>
      <c r="D109" s="319"/>
      <c r="E109" s="333" t="s">
        <v>85</v>
      </c>
      <c r="F109" s="126">
        <f>F77</f>
        <v>0</v>
      </c>
      <c r="G109" s="198"/>
      <c r="H109" s="319"/>
      <c r="I109" s="320"/>
      <c r="J109" s="126">
        <f>J77</f>
        <v>0</v>
      </c>
      <c r="K109" s="198"/>
      <c r="L109" s="319"/>
      <c r="M109" s="320"/>
      <c r="N109" s="126">
        <f>N77</f>
        <v>0</v>
      </c>
      <c r="O109" s="198"/>
      <c r="P109" s="319"/>
      <c r="Q109" s="320"/>
      <c r="R109" s="127">
        <f>R77</f>
        <v>0</v>
      </c>
      <c r="S109" s="198"/>
      <c r="T109" s="319"/>
      <c r="U109" s="320"/>
      <c r="V109" s="127">
        <f>V77</f>
        <v>0</v>
      </c>
      <c r="W109" s="128"/>
      <c r="X109" s="144">
        <f t="shared" si="40"/>
        <v>0</v>
      </c>
      <c r="Y109" s="379"/>
    </row>
    <row r="110" spans="1:25" ht="13.5" thickBot="1" x14ac:dyDescent="0.25">
      <c r="B110" s="321"/>
      <c r="C110" s="322"/>
      <c r="D110" s="323"/>
      <c r="E110" s="334" t="s">
        <v>112</v>
      </c>
      <c r="F110" s="129">
        <f>F72</f>
        <v>0</v>
      </c>
      <c r="G110" s="199"/>
      <c r="H110" s="323"/>
      <c r="I110" s="324"/>
      <c r="J110" s="129">
        <f>J72</f>
        <v>0</v>
      </c>
      <c r="K110" s="199"/>
      <c r="L110" s="323"/>
      <c r="M110" s="324"/>
      <c r="N110" s="129">
        <f>N72</f>
        <v>0</v>
      </c>
      <c r="O110" s="199"/>
      <c r="P110" s="323"/>
      <c r="Q110" s="324"/>
      <c r="R110" s="130">
        <f>R72</f>
        <v>0</v>
      </c>
      <c r="S110" s="199"/>
      <c r="T110" s="323"/>
      <c r="U110" s="324"/>
      <c r="V110" s="130">
        <f>V72</f>
        <v>0</v>
      </c>
      <c r="W110" s="131"/>
      <c r="X110" s="145">
        <f t="shared" si="40"/>
        <v>0</v>
      </c>
      <c r="Y110" s="380"/>
    </row>
    <row r="111" spans="1:25" ht="13.5" thickBot="1" x14ac:dyDescent="0.25">
      <c r="B111" s="330"/>
      <c r="C111" s="331"/>
      <c r="D111" s="327"/>
      <c r="E111" s="325" t="s">
        <v>113</v>
      </c>
      <c r="F111" s="632">
        <f>SUM(F103:F108)-F109-F110</f>
        <v>0</v>
      </c>
      <c r="G111" s="326"/>
      <c r="H111" s="327"/>
      <c r="I111" s="328"/>
      <c r="J111" s="632">
        <f>SUM(J103:J108)-J109-J110</f>
        <v>0</v>
      </c>
      <c r="K111" s="326"/>
      <c r="L111" s="327"/>
      <c r="M111" s="328"/>
      <c r="N111" s="632">
        <f>SUM(N103:N108)-N109-N110</f>
        <v>0</v>
      </c>
      <c r="O111" s="326"/>
      <c r="P111" s="327"/>
      <c r="Q111" s="328"/>
      <c r="R111" s="633">
        <f>SUM(R103:R108)-R109-R110</f>
        <v>0</v>
      </c>
      <c r="S111" s="326"/>
      <c r="T111" s="327"/>
      <c r="U111" s="328"/>
      <c r="V111" s="633">
        <f>SUM(V103:V108)-V109-V110</f>
        <v>0</v>
      </c>
      <c r="W111" s="329"/>
      <c r="X111" s="634">
        <f>F111+J111+N111+R111+V111</f>
        <v>0</v>
      </c>
      <c r="Y111" s="635">
        <f>SUM(X103:X108)-X109-X110</f>
        <v>0</v>
      </c>
    </row>
    <row r="112" spans="1:25" ht="13.5" thickBot="1" x14ac:dyDescent="0.25">
      <c r="B112" s="576"/>
      <c r="C112" s="457"/>
      <c r="D112" s="535"/>
      <c r="E112" s="37"/>
      <c r="F112" s="457"/>
      <c r="G112" s="23"/>
      <c r="H112" s="457"/>
      <c r="J112" s="457"/>
      <c r="K112" s="23"/>
      <c r="L112" s="457"/>
      <c r="N112" s="457"/>
      <c r="O112" s="23"/>
      <c r="P112" s="457"/>
      <c r="R112" s="457"/>
      <c r="S112" s="23"/>
      <c r="T112" s="457"/>
      <c r="V112" s="457"/>
      <c r="W112" s="457"/>
      <c r="X112" s="597"/>
      <c r="Y112" s="377"/>
    </row>
    <row r="113" spans="1:25" ht="26.25" x14ac:dyDescent="0.25">
      <c r="A113" s="749" t="s">
        <v>114</v>
      </c>
      <c r="B113" s="89" t="s">
        <v>115</v>
      </c>
      <c r="C113" s="81"/>
      <c r="D113" s="400" t="s">
        <v>116</v>
      </c>
      <c r="E113" s="676"/>
      <c r="F113" s="671" t="s">
        <v>117</v>
      </c>
      <c r="G113" s="659" t="s">
        <v>222</v>
      </c>
      <c r="H113" s="13" t="s">
        <v>118</v>
      </c>
      <c r="I113" s="680"/>
      <c r="J113" s="671" t="s">
        <v>119</v>
      </c>
      <c r="K113" s="659" t="s">
        <v>222</v>
      </c>
      <c r="L113" s="13" t="s">
        <v>118</v>
      </c>
      <c r="M113" s="680"/>
      <c r="N113" s="671" t="s">
        <v>120</v>
      </c>
      <c r="O113" s="659" t="s">
        <v>222</v>
      </c>
      <c r="P113" s="13" t="s">
        <v>118</v>
      </c>
      <c r="Q113" s="680"/>
      <c r="R113" s="81" t="s">
        <v>121</v>
      </c>
      <c r="S113" s="659" t="s">
        <v>222</v>
      </c>
      <c r="T113" s="13" t="s">
        <v>118</v>
      </c>
      <c r="U113" s="680"/>
      <c r="V113" s="81" t="s">
        <v>122</v>
      </c>
      <c r="W113" s="659" t="s">
        <v>222</v>
      </c>
      <c r="X113" s="598"/>
      <c r="Y113" s="378"/>
    </row>
    <row r="114" spans="1:25" x14ac:dyDescent="0.2">
      <c r="A114" s="750"/>
      <c r="B114" s="176" t="s">
        <v>123</v>
      </c>
      <c r="C114" s="307"/>
      <c r="D114" s="401">
        <v>0</v>
      </c>
      <c r="E114" s="677"/>
      <c r="F114" s="672" cm="1">
        <f t="array" ref="F114">_xlfn.IFS(G114="",(D114+D114*D128),G114="A",(D114+10000)+(D114+10000)*D128,G114="F",(D114+13000)+(D114+13000)*D128,G114="C",(D114+D129)+(D114+D129)*D128)</f>
        <v>0</v>
      </c>
      <c r="G114" s="696"/>
      <c r="H114" s="646">
        <f>F114/9*12</f>
        <v>0</v>
      </c>
      <c r="I114" s="681"/>
      <c r="J114" s="672" cm="1">
        <f t="array" ref="J114">_xlfn.IFS(K114="",(F114+F114*J128),K114="A",(F114+10000)+(F114+10000)*J128,K114="F",(F114+13000)+(F114+13000)*J128,K114="C",(F114+D129)+(H114+D129)*J128)</f>
        <v>0</v>
      </c>
      <c r="K114" s="696"/>
      <c r="L114" s="646">
        <f>J114/9*12</f>
        <v>0</v>
      </c>
      <c r="M114" s="681"/>
      <c r="N114" s="672" cm="1">
        <f t="array" ref="N114">_xlfn.IFS(O114="",(J114+J114*N128),O114="A",(J114+10000)+(J114+10000)*N128,O114="F",(J114+13000)+(J114+13000)*N128,O114="C",(J114+D129)+(J114+D129)*N128)</f>
        <v>0</v>
      </c>
      <c r="O114" s="696"/>
      <c r="P114" s="646">
        <f>N114/9*12</f>
        <v>0</v>
      </c>
      <c r="Q114" s="681"/>
      <c r="R114" s="672" cm="1">
        <f t="array" ref="R114">_xlfn.IFS(S114="",(N114+N114*R128),S114="A",(N114+10000)+(N114+10000)*R128,S114="F",(N114+13000)+(N114+13000)*R128,S114="C",(N114+D129)+(N114+D129)*R128)</f>
        <v>0</v>
      </c>
      <c r="S114" s="696"/>
      <c r="T114" s="646">
        <f>R114/9*12</f>
        <v>0</v>
      </c>
      <c r="U114" s="681"/>
      <c r="V114" s="672" cm="1">
        <f t="array" ref="V114">_xlfn.IFS(W114="",(R114+R114*V128),W114="A",(R114+10000)+(R114+10000)*V128,W114="F",(R114+13000)+(R114+13000)*V128,W114="C",(R114+D129)+(R114+D129)*V128)</f>
        <v>0</v>
      </c>
      <c r="W114" s="696"/>
      <c r="X114" s="647">
        <f>V114/9*12</f>
        <v>0</v>
      </c>
      <c r="Y114" s="379"/>
    </row>
    <row r="115" spans="1:25" x14ac:dyDescent="0.2">
      <c r="A115" s="750"/>
      <c r="B115" s="308" t="s">
        <v>124</v>
      </c>
      <c r="C115" s="309"/>
      <c r="D115" s="402">
        <v>0</v>
      </c>
      <c r="E115" s="678"/>
      <c r="F115" s="672" cm="1">
        <f t="array" ref="F115">_xlfn.IFS(G115="",(D115+D115*D128),G115="A",(D115+10000)+(D115+10000)*D128,G115="F",(D115+13000)+(D115+13000)*D128,G115="C",(D115+D129)+(D115+D129)*D128)</f>
        <v>0</v>
      </c>
      <c r="G115" s="697"/>
      <c r="H115" s="646">
        <f t="shared" ref="H115:H116" si="43">F115/9*12</f>
        <v>0</v>
      </c>
      <c r="I115" s="682"/>
      <c r="J115" s="672" cm="1">
        <f t="array" ref="J115">_xlfn.IFS(K115="",(F115+F115*J128),K115="A",(F115+10000)+(F115+10000)*J128,K115="F",(F115+13000)+(F115+13000)*J128,K115="C",(F115+D129)+(F115+D129)*J128)</f>
        <v>0</v>
      </c>
      <c r="K115" s="697"/>
      <c r="L115" s="648" cm="1">
        <f t="array" ref="L115">_xlfn.IFS(K115="",(J115/9*12),K115="A",(J115+10000)/9*12,K115="F",(J115+13000)/9*12,K115="C",(J115+D129)/9*12)</f>
        <v>0</v>
      </c>
      <c r="M115" s="682"/>
      <c r="N115" s="672" cm="1">
        <f t="array" ref="N115">_xlfn.IFS(O115="",(J115+J115*N128),O115="A",(J115+10000)+(J115+10000)*N128,O115="F",(J115+13000)+(J115+13000)*N128,O115="C",(J115+D129)+(J115+D129)*N128)</f>
        <v>0</v>
      </c>
      <c r="O115" s="697"/>
      <c r="P115" s="646">
        <f t="shared" ref="P115:P116" si="44">N115/9*12</f>
        <v>0</v>
      </c>
      <c r="Q115" s="682"/>
      <c r="R115" s="672" cm="1">
        <f t="array" ref="R115">_xlfn.IFS(S115="",(N115+N115*R128),S115="A",(N115+10000)+(N115+10000)*R128,S115="F",(N115+13000)+(N115+13000)*R128,S115="C",(N115+D129)+(N115+D129)*R129)</f>
        <v>0</v>
      </c>
      <c r="S115" s="697"/>
      <c r="T115" s="646">
        <f t="shared" ref="T115:T116" si="45">R115/9*12</f>
        <v>0</v>
      </c>
      <c r="U115" s="682"/>
      <c r="V115" s="672" cm="1">
        <f t="array" ref="V115">_xlfn.IFS(W115="",(R115+R115*V128),W115="A",(R115+10000)+(R115+10000)*V128,W115="F",(R115+13000)+(R115+13000)*V128,W115="C",(R115+D129)+(R115+D129)*V128)</f>
        <v>0</v>
      </c>
      <c r="W115" s="697"/>
      <c r="X115" s="647">
        <f t="shared" ref="X115:X116" si="46">V115/9*12</f>
        <v>0</v>
      </c>
      <c r="Y115" s="381"/>
    </row>
    <row r="116" spans="1:25" x14ac:dyDescent="0.2">
      <c r="A116" s="750"/>
      <c r="B116" s="308" t="s">
        <v>125</v>
      </c>
      <c r="C116" s="309"/>
      <c r="D116" s="402">
        <v>0</v>
      </c>
      <c r="E116" s="678"/>
      <c r="F116" s="672" cm="1">
        <f t="array" ref="F116">_xlfn.IFS(G116="",(D116+D116*D128),G116="A",(D116+10000)+(D116+10000)*D128,G116="F",(D116+13000)+(D116+13000)*D128,G116="C",(D116+D129)+(D116+D129)*D128)</f>
        <v>0</v>
      </c>
      <c r="G116" s="697"/>
      <c r="H116" s="646">
        <f t="shared" si="43"/>
        <v>0</v>
      </c>
      <c r="I116" s="682"/>
      <c r="J116" s="672" cm="1">
        <f t="array" ref="J116">_xlfn.IFS(K116="",(F116+F116*J128),K116="A",(F116+10000)+(F116+10000)*J128,K116="F",(F116+13000)+(F116+13000)*J128,K116="C",(F116+D129)+(F116+D129)*J128)</f>
        <v>0</v>
      </c>
      <c r="K116" s="697"/>
      <c r="L116" s="648" cm="1">
        <f t="array" ref="L116">_xlfn.IFS(K116="",(J116/9*12),K116="A",(J116+10000)/9*12,K116="F",(J116+13000)/9*12,K116="C",(J116+D129)/9*12)</f>
        <v>0</v>
      </c>
      <c r="M116" s="682"/>
      <c r="N116" s="672" cm="1">
        <f t="array" ref="N116">_xlfn.IFS(O116="",(J116+J116*N128),O116="A",(J116+10000)+(J116+10000)*N128,O116="F",(J116+13000)+(J116+13000)*N128,O116="C",(J116+D129)+(J116+D129)*N128)</f>
        <v>0</v>
      </c>
      <c r="O116" s="697"/>
      <c r="P116" s="646">
        <f t="shared" si="44"/>
        <v>0</v>
      </c>
      <c r="Q116" s="682"/>
      <c r="R116" s="672" cm="1">
        <f t="array" ref="R116">_xlfn.IFS(S116="",(N116+N116*R128),S116="A",(N116+10000)+(N116+10000)*R128,S116="F",(N116+13000)+(N116+13000)*R128,S116="C",(N116+D129)+(N116+D129)*R128)</f>
        <v>0</v>
      </c>
      <c r="S116" s="697"/>
      <c r="T116" s="646">
        <f t="shared" si="45"/>
        <v>0</v>
      </c>
      <c r="U116" s="682"/>
      <c r="V116" s="672" cm="1">
        <f t="array" ref="V116">_xlfn.IFS(W116="",(R116+R116*V128),W116="A",(R116+10000)+(R116+10000)*V128,W116="F",(R116+13000)+(R116+13000)*V128,W116="C",(R116+D129)+(R116+D129)*V128)</f>
        <v>0</v>
      </c>
      <c r="W116" s="697"/>
      <c r="X116" s="647">
        <f t="shared" si="46"/>
        <v>0</v>
      </c>
      <c r="Y116" s="381"/>
    </row>
    <row r="117" spans="1:25" x14ac:dyDescent="0.2">
      <c r="A117" s="750"/>
      <c r="B117" s="308" t="s">
        <v>126</v>
      </c>
      <c r="C117" s="309"/>
      <c r="D117" s="402">
        <v>0</v>
      </c>
      <c r="E117" s="678"/>
      <c r="F117" s="672">
        <f>D117</f>
        <v>0</v>
      </c>
      <c r="G117" s="686"/>
      <c r="H117" s="683">
        <f>F117</f>
        <v>0</v>
      </c>
      <c r="I117" s="682"/>
      <c r="J117" s="672">
        <f>D117</f>
        <v>0</v>
      </c>
      <c r="K117" s="686"/>
      <c r="L117" s="689">
        <f>J117</f>
        <v>0</v>
      </c>
      <c r="M117" s="682"/>
      <c r="N117" s="672">
        <f>D117</f>
        <v>0</v>
      </c>
      <c r="O117" s="686"/>
      <c r="P117" s="689">
        <f>N117</f>
        <v>0</v>
      </c>
      <c r="Q117" s="682"/>
      <c r="R117" s="672">
        <f>D117</f>
        <v>0</v>
      </c>
      <c r="S117" s="686"/>
      <c r="T117" s="689">
        <f>R117</f>
        <v>0</v>
      </c>
      <c r="U117" s="682"/>
      <c r="V117" s="672">
        <f>D117</f>
        <v>0</v>
      </c>
      <c r="W117" s="649"/>
      <c r="X117" s="650">
        <f>V117</f>
        <v>0</v>
      </c>
      <c r="Y117" s="381"/>
    </row>
    <row r="118" spans="1:25" x14ac:dyDescent="0.2">
      <c r="A118" s="750"/>
      <c r="B118" s="308" t="s">
        <v>126</v>
      </c>
      <c r="C118" s="309"/>
      <c r="D118" s="402">
        <v>0</v>
      </c>
      <c r="E118" s="678"/>
      <c r="F118" s="672">
        <f>D118</f>
        <v>0</v>
      </c>
      <c r="G118" s="686"/>
      <c r="H118" s="683">
        <f>F118</f>
        <v>0</v>
      </c>
      <c r="I118" s="682"/>
      <c r="J118" s="672">
        <f>D118</f>
        <v>0</v>
      </c>
      <c r="K118" s="686"/>
      <c r="L118" s="689">
        <f>J118</f>
        <v>0</v>
      </c>
      <c r="M118" s="682"/>
      <c r="N118" s="672">
        <f>D118</f>
        <v>0</v>
      </c>
      <c r="O118" s="686"/>
      <c r="P118" s="689">
        <f>N118</f>
        <v>0</v>
      </c>
      <c r="Q118" s="682"/>
      <c r="R118" s="672">
        <f>D118</f>
        <v>0</v>
      </c>
      <c r="S118" s="686"/>
      <c r="T118" s="689">
        <f>R118</f>
        <v>0</v>
      </c>
      <c r="U118" s="682"/>
      <c r="V118" s="672">
        <f>D118</f>
        <v>0</v>
      </c>
      <c r="W118" s="649"/>
      <c r="X118" s="650">
        <f>V118</f>
        <v>0</v>
      </c>
      <c r="Y118" s="381"/>
    </row>
    <row r="119" spans="1:25" x14ac:dyDescent="0.2">
      <c r="A119" s="750"/>
      <c r="B119" s="88" t="s">
        <v>127</v>
      </c>
      <c r="C119" s="82"/>
      <c r="D119" s="403">
        <v>0</v>
      </c>
      <c r="E119" s="678"/>
      <c r="F119" s="672">
        <f>D119+D119*D128</f>
        <v>0</v>
      </c>
      <c r="G119" s="686"/>
      <c r="H119" s="683">
        <f>F119</f>
        <v>0</v>
      </c>
      <c r="I119" s="682"/>
      <c r="J119" s="672">
        <f>F119+F119*J128</f>
        <v>0</v>
      </c>
      <c r="K119" s="686"/>
      <c r="L119" s="689">
        <f>J119</f>
        <v>0</v>
      </c>
      <c r="M119" s="682"/>
      <c r="N119" s="672">
        <f>J119+J119*N128</f>
        <v>0</v>
      </c>
      <c r="O119" s="686"/>
      <c r="P119" s="689">
        <f>N119</f>
        <v>0</v>
      </c>
      <c r="Q119" s="682"/>
      <c r="R119" s="672">
        <f>N119+N119*R128</f>
        <v>0</v>
      </c>
      <c r="S119" s="686"/>
      <c r="T119" s="689">
        <f>R119</f>
        <v>0</v>
      </c>
      <c r="U119" s="682"/>
      <c r="V119" s="672">
        <f>R119+R119*V128</f>
        <v>0</v>
      </c>
      <c r="W119" s="649"/>
      <c r="X119" s="650">
        <f>V119</f>
        <v>0</v>
      </c>
      <c r="Y119" s="381"/>
    </row>
    <row r="120" spans="1:25" x14ac:dyDescent="0.2">
      <c r="A120" s="750"/>
      <c r="B120" s="88" t="s">
        <v>127</v>
      </c>
      <c r="C120" s="82"/>
      <c r="D120" s="403">
        <v>0</v>
      </c>
      <c r="E120" s="678"/>
      <c r="F120" s="672">
        <f>D120+D120*D128</f>
        <v>0</v>
      </c>
      <c r="G120" s="686"/>
      <c r="H120" s="683">
        <f>F120</f>
        <v>0</v>
      </c>
      <c r="I120" s="682"/>
      <c r="J120" s="672">
        <f>F120+F120*J128</f>
        <v>0</v>
      </c>
      <c r="K120" s="686"/>
      <c r="L120" s="689">
        <f>J120</f>
        <v>0</v>
      </c>
      <c r="M120" s="682"/>
      <c r="N120" s="672">
        <f>J120+J120*N128</f>
        <v>0</v>
      </c>
      <c r="O120" s="686"/>
      <c r="P120" s="689">
        <f>N120</f>
        <v>0</v>
      </c>
      <c r="Q120" s="682"/>
      <c r="R120" s="672">
        <f>N120+N120*R128</f>
        <v>0</v>
      </c>
      <c r="S120" s="686"/>
      <c r="T120" s="689">
        <f>R120</f>
        <v>0</v>
      </c>
      <c r="U120" s="682"/>
      <c r="V120" s="672">
        <f>R120+R120*V128</f>
        <v>0</v>
      </c>
      <c r="W120" s="649"/>
      <c r="X120" s="650">
        <f>V120</f>
        <v>0</v>
      </c>
      <c r="Y120" s="381"/>
    </row>
    <row r="121" spans="1:25" s="6" customFormat="1" x14ac:dyDescent="0.2">
      <c r="A121" s="750"/>
      <c r="B121" s="472" t="s">
        <v>128</v>
      </c>
      <c r="C121" s="473"/>
      <c r="D121" s="471">
        <v>0</v>
      </c>
      <c r="E121" s="655"/>
      <c r="F121" s="673">
        <f>D121+D121*D128</f>
        <v>0</v>
      </c>
      <c r="G121" s="687"/>
      <c r="H121" s="684">
        <f>F121</f>
        <v>0</v>
      </c>
      <c r="I121" s="651"/>
      <c r="J121" s="673">
        <f>F121+F121*J128</f>
        <v>0</v>
      </c>
      <c r="K121" s="687"/>
      <c r="L121" s="690">
        <f>J121</f>
        <v>0</v>
      </c>
      <c r="M121" s="651"/>
      <c r="N121" s="673">
        <f>J121+J121*N128</f>
        <v>0</v>
      </c>
      <c r="O121" s="687"/>
      <c r="P121" s="690">
        <f>N121</f>
        <v>0</v>
      </c>
      <c r="Q121" s="651"/>
      <c r="R121" s="675">
        <f>N121+N121*R128</f>
        <v>0</v>
      </c>
      <c r="S121" s="687"/>
      <c r="T121" s="690">
        <f>R121</f>
        <v>0</v>
      </c>
      <c r="U121" s="651"/>
      <c r="V121" s="675">
        <f>R121+R121*V128</f>
        <v>0</v>
      </c>
      <c r="W121" s="652"/>
      <c r="X121" s="653">
        <f>V121</f>
        <v>0</v>
      </c>
      <c r="Y121" s="474"/>
    </row>
    <row r="122" spans="1:25" x14ac:dyDescent="0.2">
      <c r="A122" s="750"/>
      <c r="B122" s="71" t="s">
        <v>129</v>
      </c>
      <c r="C122" s="599"/>
      <c r="D122" s="404">
        <v>29719</v>
      </c>
      <c r="E122" s="679"/>
      <c r="F122" s="519">
        <f>D122+D122*D128</f>
        <v>30610.57</v>
      </c>
      <c r="G122" s="688"/>
      <c r="H122" s="683">
        <f>F122/19*26</f>
        <v>41888.148421052625</v>
      </c>
      <c r="I122" s="681"/>
      <c r="J122" s="519">
        <f>F122+F122*J128</f>
        <v>31528.8871</v>
      </c>
      <c r="K122" s="688"/>
      <c r="L122" s="683">
        <f>J122/19*26</f>
        <v>43144.792873684215</v>
      </c>
      <c r="M122" s="681"/>
      <c r="N122" s="519">
        <f>J122+J122*N128</f>
        <v>32474.753712999998</v>
      </c>
      <c r="O122" s="688"/>
      <c r="P122" s="683">
        <f>N122/19*26</f>
        <v>44439.136659894735</v>
      </c>
      <c r="Q122" s="681"/>
      <c r="R122" s="519">
        <f>N122+N122*R128</f>
        <v>33448.996324389998</v>
      </c>
      <c r="S122" s="688"/>
      <c r="T122" s="683">
        <f>R122/19*26</f>
        <v>45772.31075969158</v>
      </c>
      <c r="U122" s="681"/>
      <c r="V122" s="519">
        <f>R122+R122*V128</f>
        <v>34452.466214121698</v>
      </c>
      <c r="W122" s="654"/>
      <c r="X122" s="647">
        <f>V122/19*26</f>
        <v>47145.480082482318</v>
      </c>
      <c r="Y122" s="379"/>
    </row>
    <row r="123" spans="1:25" x14ac:dyDescent="0.2">
      <c r="A123" s="750"/>
      <c r="B123" s="71" t="s">
        <v>130</v>
      </c>
      <c r="C123" s="83"/>
      <c r="D123" s="405">
        <v>19.96</v>
      </c>
      <c r="E123" s="655"/>
      <c r="F123" s="674">
        <f>ROUNDUP(D123+D123*D128,2)</f>
        <v>20.560000000000002</v>
      </c>
      <c r="G123" s="688"/>
      <c r="H123" s="685"/>
      <c r="I123" s="655"/>
      <c r="J123" s="674">
        <f>ROUNDUP(F123+F123*J128,2)</f>
        <v>21.180000000000003</v>
      </c>
      <c r="K123" s="688"/>
      <c r="L123" s="691"/>
      <c r="M123" s="655"/>
      <c r="N123" s="674">
        <f>ROUNDUP(J123+J123*N128,2)</f>
        <v>21.82</v>
      </c>
      <c r="O123" s="688"/>
      <c r="P123" s="691"/>
      <c r="Q123" s="655"/>
      <c r="R123" s="230">
        <f>ROUNDUP(N123+N123*R128,2)</f>
        <v>22.48</v>
      </c>
      <c r="S123" s="688"/>
      <c r="T123" s="691"/>
      <c r="U123" s="655"/>
      <c r="V123" s="230">
        <f>ROUNDUP(R123+R123*V128,2)</f>
        <v>23.16</v>
      </c>
      <c r="W123" s="656"/>
      <c r="X123" s="657"/>
      <c r="Y123" s="379"/>
    </row>
    <row r="124" spans="1:25" x14ac:dyDescent="0.2">
      <c r="A124" s="750"/>
      <c r="B124" s="73" t="s">
        <v>131</v>
      </c>
      <c r="C124" s="84"/>
      <c r="D124" s="406">
        <v>19.96</v>
      </c>
      <c r="E124" s="655"/>
      <c r="F124" s="674">
        <f>ROUNDUP(D124+D124*D128,2)</f>
        <v>20.560000000000002</v>
      </c>
      <c r="G124" s="688"/>
      <c r="H124" s="685"/>
      <c r="I124" s="655"/>
      <c r="J124" s="674">
        <f>ROUNDUP(F124+F124*J128,2)</f>
        <v>21.180000000000003</v>
      </c>
      <c r="K124" s="688"/>
      <c r="L124" s="691"/>
      <c r="M124" s="655"/>
      <c r="N124" s="674">
        <f>ROUNDUP(J124+J124*N128,2)</f>
        <v>21.82</v>
      </c>
      <c r="O124" s="688"/>
      <c r="P124" s="691"/>
      <c r="Q124" s="655"/>
      <c r="R124" s="230">
        <f>ROUNDUP(N124+N124*R128,2)</f>
        <v>22.48</v>
      </c>
      <c r="S124" s="688"/>
      <c r="T124" s="691"/>
      <c r="U124" s="655"/>
      <c r="V124" s="230">
        <f>ROUNDUP(R124+R124*V128,2)</f>
        <v>23.16</v>
      </c>
      <c r="W124" s="656"/>
      <c r="X124" s="657"/>
      <c r="Y124" s="379"/>
    </row>
    <row r="125" spans="1:25" x14ac:dyDescent="0.2">
      <c r="A125" s="750"/>
      <c r="B125" s="72" t="s">
        <v>132</v>
      </c>
      <c r="C125" s="85"/>
      <c r="D125" s="407">
        <v>15</v>
      </c>
      <c r="E125" s="655"/>
      <c r="F125" s="674">
        <f>ROUNDUP(D125+D125*D128,2)</f>
        <v>15.45</v>
      </c>
      <c r="G125" s="688"/>
      <c r="H125" s="685"/>
      <c r="I125" s="655"/>
      <c r="J125" s="674">
        <f>ROUNDUP(F125+F125*J128,2)</f>
        <v>15.92</v>
      </c>
      <c r="K125" s="688"/>
      <c r="L125" s="691"/>
      <c r="M125" s="655"/>
      <c r="N125" s="674">
        <f>ROUNDUP(J125+J125*N128,2)</f>
        <v>16.400000000000002</v>
      </c>
      <c r="O125" s="688"/>
      <c r="P125" s="691"/>
      <c r="Q125" s="655"/>
      <c r="R125" s="230">
        <f>ROUNDUP(N125+N125*R128,2)</f>
        <v>16.900000000000002</v>
      </c>
      <c r="S125" s="688"/>
      <c r="T125" s="691"/>
      <c r="U125" s="655"/>
      <c r="V125" s="230">
        <f>ROUND(R125+R125*V128,2)</f>
        <v>17.41</v>
      </c>
      <c r="W125" s="656"/>
      <c r="X125" s="657"/>
      <c r="Y125" s="379"/>
    </row>
    <row r="126" spans="1:25" x14ac:dyDescent="0.2">
      <c r="A126" s="750"/>
      <c r="B126" s="277" t="s">
        <v>133</v>
      </c>
      <c r="C126" s="278"/>
      <c r="D126" s="416">
        <v>25</v>
      </c>
      <c r="E126" s="655"/>
      <c r="F126" s="674">
        <f>ROUNDUP(D126+D126*D128,2)</f>
        <v>25.75</v>
      </c>
      <c r="G126" s="688"/>
      <c r="H126" s="685"/>
      <c r="I126" s="655"/>
      <c r="J126" s="674">
        <f>ROUNDUP(F126+F126*J128,2)</f>
        <v>26.53</v>
      </c>
      <c r="K126" s="688"/>
      <c r="L126" s="691"/>
      <c r="M126" s="655"/>
      <c r="N126" s="674">
        <f>ROUNDUP(J126+J126*N128,2)</f>
        <v>27.330000000000002</v>
      </c>
      <c r="O126" s="688"/>
      <c r="P126" s="691"/>
      <c r="Q126" s="655"/>
      <c r="R126" s="230">
        <f>ROUNDUP(N126+N126*R128,2)</f>
        <v>28.150000000000002</v>
      </c>
      <c r="S126" s="688"/>
      <c r="T126" s="691"/>
      <c r="U126" s="655"/>
      <c r="V126" s="230">
        <f>ROUNDUP(R126+R126*V128,2)</f>
        <v>29</v>
      </c>
      <c r="W126" s="656"/>
      <c r="X126" s="657"/>
      <c r="Y126" s="379"/>
    </row>
    <row r="127" spans="1:25" x14ac:dyDescent="0.2">
      <c r="A127" s="750"/>
      <c r="B127" s="277" t="s">
        <v>134</v>
      </c>
      <c r="C127" s="278"/>
      <c r="D127" s="416">
        <v>20</v>
      </c>
      <c r="E127" s="655"/>
      <c r="F127" s="674">
        <f>ROUNDUP(D127+D127*D128,2)</f>
        <v>20.6</v>
      </c>
      <c r="G127" s="688"/>
      <c r="H127" s="685"/>
      <c r="I127" s="655"/>
      <c r="J127" s="674">
        <f>ROUNDUP(F127+F127*J128,2)</f>
        <v>21.220000000000002</v>
      </c>
      <c r="K127" s="688"/>
      <c r="L127" s="691"/>
      <c r="M127" s="655"/>
      <c r="N127" s="674">
        <f>ROUNDUP(J127+J127*N128,2)</f>
        <v>21.860000000000003</v>
      </c>
      <c r="O127" s="688"/>
      <c r="P127" s="691"/>
      <c r="Q127" s="655"/>
      <c r="R127" s="230">
        <f>ROUNDUP(N127+N127*R128,2)</f>
        <v>22.520000000000003</v>
      </c>
      <c r="S127" s="688"/>
      <c r="T127" s="691"/>
      <c r="U127" s="655"/>
      <c r="V127" s="230">
        <f>ROUNDUP(R127+R127*V128,2)</f>
        <v>23.200000000000003</v>
      </c>
      <c r="W127" s="656"/>
      <c r="X127" s="657"/>
      <c r="Y127" s="379"/>
    </row>
    <row r="128" spans="1:25" ht="13.5" thickBot="1" x14ac:dyDescent="0.25">
      <c r="A128" s="751"/>
      <c r="B128" s="46" t="s">
        <v>135</v>
      </c>
      <c r="C128" s="86"/>
      <c r="D128" s="305">
        <v>0.03</v>
      </c>
      <c r="E128" s="47"/>
      <c r="F128" s="600"/>
      <c r="G128" s="158"/>
      <c r="H128" s="600"/>
      <c r="I128" s="48"/>
      <c r="J128" s="305">
        <v>0.03</v>
      </c>
      <c r="K128" s="158"/>
      <c r="L128" s="600"/>
      <c r="M128" s="48"/>
      <c r="N128" s="305">
        <v>0.03</v>
      </c>
      <c r="O128" s="158"/>
      <c r="P128" s="600"/>
      <c r="Q128" s="48"/>
      <c r="R128" s="305">
        <f>N128</f>
        <v>0.03</v>
      </c>
      <c r="S128" s="158"/>
      <c r="T128" s="600"/>
      <c r="U128" s="48"/>
      <c r="V128" s="305">
        <f>R128</f>
        <v>0.03</v>
      </c>
      <c r="W128" s="600"/>
      <c r="X128" s="601"/>
      <c r="Y128" s="382"/>
    </row>
    <row r="129" spans="1:25" ht="18" customHeight="1" x14ac:dyDescent="0.2">
      <c r="B129" s="457"/>
      <c r="C129" s="443" t="s">
        <v>229</v>
      </c>
      <c r="D129" s="695"/>
      <c r="G129" s="23"/>
      <c r="H129" s="457"/>
      <c r="J129" s="457"/>
      <c r="K129" s="23"/>
      <c r="L129" s="457"/>
      <c r="N129" s="457"/>
      <c r="O129" s="23"/>
      <c r="P129" s="457"/>
      <c r="R129" s="457"/>
      <c r="S129" s="23"/>
      <c r="T129" s="457"/>
      <c r="V129" s="457"/>
      <c r="W129" s="457"/>
      <c r="X129" s="459"/>
    </row>
    <row r="130" spans="1:25" x14ac:dyDescent="0.2">
      <c r="B130" s="457"/>
      <c r="C130" s="457"/>
      <c r="D130" s="602"/>
      <c r="E130" s="41"/>
      <c r="F130" s="457"/>
      <c r="G130" s="23"/>
      <c r="H130" s="457"/>
      <c r="J130" s="457"/>
      <c r="K130" s="23"/>
      <c r="L130" s="457"/>
      <c r="N130" s="457"/>
      <c r="O130" s="23"/>
      <c r="P130" s="457"/>
      <c r="R130" s="457"/>
      <c r="S130" s="23"/>
      <c r="T130" s="457"/>
      <c r="V130" s="457"/>
      <c r="W130" s="457"/>
      <c r="X130" s="459"/>
    </row>
    <row r="131" spans="1:25" hidden="1" x14ac:dyDescent="0.2">
      <c r="B131" s="603"/>
      <c r="C131" s="429"/>
      <c r="D131" s="427"/>
      <c r="E131" s="428"/>
      <c r="F131" s="429" t="s">
        <v>136</v>
      </c>
      <c r="G131" s="604"/>
      <c r="H131" s="429"/>
      <c r="I131" s="424"/>
      <c r="J131" s="429" t="s">
        <v>137</v>
      </c>
      <c r="K131" s="604"/>
      <c r="L131" s="429"/>
      <c r="M131" s="424"/>
      <c r="N131" s="429" t="s">
        <v>138</v>
      </c>
      <c r="O131" s="604"/>
      <c r="P131" s="429"/>
      <c r="Q131" s="424"/>
      <c r="R131" s="429" t="s">
        <v>139</v>
      </c>
      <c r="S131" s="604"/>
      <c r="T131" s="429"/>
      <c r="U131" s="424"/>
      <c r="V131" s="429" t="s">
        <v>140</v>
      </c>
      <c r="W131" s="429"/>
      <c r="X131" s="430" t="s">
        <v>141</v>
      </c>
      <c r="Y131" s="370"/>
    </row>
    <row r="132" spans="1:25" ht="15" hidden="1" x14ac:dyDescent="0.25">
      <c r="B132" s="576"/>
      <c r="C132" s="431" t="s">
        <v>142</v>
      </c>
      <c r="D132" s="440">
        <v>0.1</v>
      </c>
      <c r="F132" s="605">
        <f>F142</f>
        <v>0</v>
      </c>
      <c r="G132" s="606"/>
      <c r="H132" s="607"/>
      <c r="I132" s="437"/>
      <c r="J132" s="605">
        <f>J142</f>
        <v>0</v>
      </c>
      <c r="K132" s="606"/>
      <c r="L132" s="607"/>
      <c r="M132" s="437"/>
      <c r="N132" s="605">
        <f>N142</f>
        <v>0</v>
      </c>
      <c r="O132" s="606"/>
      <c r="P132" s="607"/>
      <c r="Q132" s="437"/>
      <c r="R132" s="605">
        <f>R142</f>
        <v>0</v>
      </c>
      <c r="S132" s="606"/>
      <c r="T132" s="607"/>
      <c r="U132" s="437"/>
      <c r="V132" s="605">
        <f>V142</f>
        <v>0</v>
      </c>
      <c r="W132" s="607"/>
      <c r="X132" s="605">
        <f>F132+J132+N132+R132+V132</f>
        <v>0</v>
      </c>
      <c r="Y132" s="438" t="s">
        <v>143</v>
      </c>
    </row>
    <row r="133" spans="1:25" hidden="1" x14ac:dyDescent="0.2">
      <c r="B133" s="576"/>
      <c r="C133" s="457"/>
      <c r="D133" s="425" t="s">
        <v>144</v>
      </c>
      <c r="F133" s="608">
        <f>F101*D132</f>
        <v>0</v>
      </c>
      <c r="G133" s="609"/>
      <c r="H133" s="608"/>
      <c r="I133" s="439"/>
      <c r="J133" s="608">
        <f>J101*D132</f>
        <v>0</v>
      </c>
      <c r="K133" s="609"/>
      <c r="L133" s="608"/>
      <c r="M133" s="439"/>
      <c r="N133" s="608">
        <f>N101*D132</f>
        <v>0</v>
      </c>
      <c r="O133" s="609"/>
      <c r="P133" s="608"/>
      <c r="Q133" s="439"/>
      <c r="R133" s="608">
        <f>R101*D132</f>
        <v>0</v>
      </c>
      <c r="S133" s="609"/>
      <c r="T133" s="608"/>
      <c r="U133" s="439"/>
      <c r="V133" s="608">
        <f>V101*D132</f>
        <v>0</v>
      </c>
      <c r="W133" s="607"/>
      <c r="X133" s="607">
        <f>X101*D132</f>
        <v>0</v>
      </c>
      <c r="Y133" s="426">
        <f>SUM(F133:V133)</f>
        <v>0</v>
      </c>
    </row>
    <row r="134" spans="1:25" hidden="1" x14ac:dyDescent="0.2">
      <c r="B134" s="576"/>
      <c r="C134" s="457"/>
      <c r="D134" s="425" t="s">
        <v>145</v>
      </c>
      <c r="F134" s="432">
        <f>F132-F133</f>
        <v>0</v>
      </c>
      <c r="G134" s="433"/>
      <c r="H134" s="432"/>
      <c r="I134" s="433"/>
      <c r="J134" s="432">
        <f>J132-J133</f>
        <v>0</v>
      </c>
      <c r="K134" s="433"/>
      <c r="L134" s="432"/>
      <c r="M134" s="433"/>
      <c r="N134" s="432">
        <f>N132-N133</f>
        <v>0</v>
      </c>
      <c r="O134" s="433"/>
      <c r="P134" s="432"/>
      <c r="Q134" s="433"/>
      <c r="R134" s="432">
        <f>R132-R133</f>
        <v>0</v>
      </c>
      <c r="S134" s="433"/>
      <c r="T134" s="432"/>
      <c r="U134" s="433"/>
      <c r="V134" s="432">
        <f>V132-V133</f>
        <v>0</v>
      </c>
      <c r="W134" s="434"/>
      <c r="X134" s="434">
        <f>X132-X133</f>
        <v>0</v>
      </c>
      <c r="Y134" s="435">
        <f>SUM(F134:V134)</f>
        <v>0</v>
      </c>
    </row>
    <row r="135" spans="1:25" ht="13.5" hidden="1" thickBot="1" x14ac:dyDescent="0.25">
      <c r="B135" s="610"/>
      <c r="C135" s="600"/>
      <c r="D135" s="600"/>
      <c r="E135" s="48"/>
      <c r="F135" s="600"/>
      <c r="G135" s="611"/>
      <c r="H135" s="600"/>
      <c r="I135" s="48"/>
      <c r="J135" s="600"/>
      <c r="K135" s="611"/>
      <c r="L135" s="600"/>
      <c r="M135" s="48"/>
      <c r="N135" s="600"/>
      <c r="O135" s="611"/>
      <c r="P135" s="600"/>
      <c r="Q135" s="48"/>
      <c r="R135" s="600"/>
      <c r="S135" s="611"/>
      <c r="T135" s="600"/>
      <c r="U135" s="48"/>
      <c r="V135" s="600"/>
      <c r="W135" s="600"/>
      <c r="X135" s="601"/>
      <c r="Y135" s="436"/>
    </row>
    <row r="136" spans="1:25" hidden="1" x14ac:dyDescent="0.2">
      <c r="B136" s="457"/>
      <c r="C136" s="457"/>
      <c r="D136" s="457"/>
      <c r="F136" s="457"/>
      <c r="G136" s="23"/>
      <c r="H136" s="457"/>
      <c r="J136" s="457"/>
      <c r="K136" s="23"/>
      <c r="L136" s="457"/>
      <c r="N136" s="457"/>
      <c r="O136" s="23"/>
      <c r="P136" s="457"/>
      <c r="R136" s="457"/>
      <c r="S136" s="23"/>
      <c r="T136" s="457"/>
      <c r="V136" s="457"/>
      <c r="W136" s="457"/>
      <c r="X136" s="459"/>
    </row>
    <row r="137" spans="1:25" hidden="1" x14ac:dyDescent="0.2">
      <c r="B137" s="457"/>
      <c r="C137" s="457"/>
      <c r="D137" s="457"/>
      <c r="E137" s="40" t="s">
        <v>146</v>
      </c>
      <c r="F137" s="457"/>
      <c r="G137" s="23"/>
      <c r="H137" s="457"/>
      <c r="J137" s="457"/>
      <c r="K137" s="23"/>
      <c r="L137" s="457"/>
      <c r="N137" s="457"/>
      <c r="O137" s="23"/>
      <c r="P137" s="457"/>
      <c r="R137" s="457"/>
      <c r="S137" s="23"/>
      <c r="T137" s="457"/>
      <c r="V137" s="457"/>
      <c r="W137" s="457"/>
      <c r="X137" s="459"/>
    </row>
    <row r="138" spans="1:25" hidden="1" x14ac:dyDescent="0.2">
      <c r="B138" s="457"/>
      <c r="C138" s="443"/>
      <c r="D138" s="457"/>
      <c r="E138" s="441" t="s">
        <v>147</v>
      </c>
      <c r="F138" s="456">
        <f>F23*0.5</f>
        <v>0</v>
      </c>
      <c r="G138" s="23"/>
      <c r="H138" s="457"/>
      <c r="I138" s="441"/>
      <c r="J138" s="456">
        <f>J23*0.5</f>
        <v>0</v>
      </c>
      <c r="K138" s="458"/>
      <c r="L138" s="456"/>
      <c r="M138" s="442"/>
      <c r="N138" s="456">
        <f>N23</f>
        <v>0</v>
      </c>
      <c r="O138" s="458"/>
      <c r="P138" s="456"/>
      <c r="Q138" s="442"/>
      <c r="R138" s="456">
        <f>R23</f>
        <v>0</v>
      </c>
      <c r="S138" s="458"/>
      <c r="T138" s="456"/>
      <c r="U138" s="442"/>
      <c r="V138" s="456">
        <f>V23*1.5</f>
        <v>0</v>
      </c>
      <c r="W138" s="457"/>
      <c r="X138" s="459"/>
    </row>
    <row r="139" spans="1:25" hidden="1" x14ac:dyDescent="0.2">
      <c r="B139" s="457"/>
      <c r="C139" s="443"/>
      <c r="D139" s="457"/>
      <c r="E139" s="441" t="s">
        <v>147</v>
      </c>
      <c r="F139" s="456">
        <f>F24*0.5</f>
        <v>0</v>
      </c>
      <c r="G139" s="23"/>
      <c r="H139" s="457"/>
      <c r="I139" s="441"/>
      <c r="J139" s="456">
        <f>J24*0.5</f>
        <v>0</v>
      </c>
      <c r="K139" s="458"/>
      <c r="L139" s="456"/>
      <c r="M139" s="442"/>
      <c r="N139" s="456">
        <f>N24*0.5</f>
        <v>0</v>
      </c>
      <c r="O139" s="458"/>
      <c r="P139" s="456"/>
      <c r="Q139" s="442"/>
      <c r="R139" s="456">
        <f>R24*0.5</f>
        <v>0</v>
      </c>
      <c r="S139" s="458"/>
      <c r="T139" s="456"/>
      <c r="U139" s="442"/>
      <c r="V139" s="456">
        <f>V24*0.5</f>
        <v>0</v>
      </c>
      <c r="W139" s="457"/>
      <c r="X139" s="459"/>
    </row>
    <row r="140" spans="1:25" s="457" customFormat="1" hidden="1" x14ac:dyDescent="0.2">
      <c r="A140" s="1"/>
      <c r="C140" s="443"/>
      <c r="E140" s="40" t="s">
        <v>147</v>
      </c>
      <c r="F140" s="456">
        <f>F25*0.5</f>
        <v>0</v>
      </c>
      <c r="G140" s="23"/>
      <c r="I140" s="40"/>
      <c r="J140" s="456">
        <f>J25*0.5</f>
        <v>0</v>
      </c>
      <c r="K140" s="458"/>
      <c r="L140" s="456"/>
      <c r="M140" s="423"/>
      <c r="N140" s="456">
        <f>N25*0.5</f>
        <v>0</v>
      </c>
      <c r="O140" s="458"/>
      <c r="P140" s="456"/>
      <c r="Q140" s="423"/>
      <c r="R140" s="456">
        <f>R25*0.5</f>
        <v>0</v>
      </c>
      <c r="S140" s="458"/>
      <c r="T140" s="456"/>
      <c r="U140" s="423"/>
      <c r="V140" s="456">
        <f>V25*0.5</f>
        <v>0</v>
      </c>
      <c r="X140" s="459"/>
      <c r="Y140" s="383"/>
    </row>
    <row r="141" spans="1:25" hidden="1" x14ac:dyDescent="0.2">
      <c r="B141" s="457"/>
      <c r="C141" s="446"/>
      <c r="D141" s="522"/>
      <c r="E141" s="447" t="s">
        <v>148</v>
      </c>
      <c r="F141" s="448">
        <f>SUM(F138:F139)*0.261</f>
        <v>0</v>
      </c>
      <c r="G141" s="449"/>
      <c r="H141" s="450"/>
      <c r="I141" s="447" t="s">
        <v>148</v>
      </c>
      <c r="J141" s="448">
        <f>SUM(J138:J139)*0.261</f>
        <v>0</v>
      </c>
      <c r="K141" s="612"/>
      <c r="L141" s="522"/>
      <c r="M141" s="447" t="s">
        <v>148</v>
      </c>
      <c r="N141" s="448">
        <f>SUM(N138:N140)*0.261</f>
        <v>0</v>
      </c>
      <c r="O141" s="612"/>
      <c r="P141" s="522"/>
      <c r="Q141" s="447" t="s">
        <v>148</v>
      </c>
      <c r="R141" s="448">
        <f>SUM(R138:R140)*0.261</f>
        <v>0</v>
      </c>
      <c r="S141" s="612"/>
      <c r="T141" s="522"/>
      <c r="U141" s="447" t="s">
        <v>148</v>
      </c>
      <c r="V141" s="448">
        <f>SUM(V138:V140)*0.261</f>
        <v>0</v>
      </c>
      <c r="W141" s="522"/>
      <c r="X141" s="613"/>
      <c r="Y141" s="451"/>
    </row>
    <row r="142" spans="1:25" s="452" customFormat="1" hidden="1" x14ac:dyDescent="0.2">
      <c r="A142" s="444"/>
      <c r="E142" s="442" t="s">
        <v>149</v>
      </c>
      <c r="F142" s="452">
        <f>F138+F139+F140+F141</f>
        <v>0</v>
      </c>
      <c r="G142" s="453"/>
      <c r="I142" s="442" t="s">
        <v>150</v>
      </c>
      <c r="J142" s="452">
        <f>J138+J139+J140+J141</f>
        <v>0</v>
      </c>
      <c r="K142" s="453"/>
      <c r="M142" s="442" t="s">
        <v>151</v>
      </c>
      <c r="N142" s="452">
        <f>N138+N139+N140+N141</f>
        <v>0</v>
      </c>
      <c r="O142" s="453"/>
      <c r="Q142" s="442" t="s">
        <v>152</v>
      </c>
      <c r="R142" s="452">
        <f>R138+R139+R140+R141</f>
        <v>0</v>
      </c>
      <c r="S142" s="453"/>
      <c r="U142" s="442" t="s">
        <v>153</v>
      </c>
      <c r="V142" s="452">
        <f>V138+V139+V140+V141</f>
        <v>0</v>
      </c>
      <c r="X142" s="452">
        <f>SUM(F142:V142)</f>
        <v>0</v>
      </c>
      <c r="Y142" s="454" t="s">
        <v>154</v>
      </c>
    </row>
    <row r="143" spans="1:25" hidden="1" x14ac:dyDescent="0.2">
      <c r="B143" s="457"/>
      <c r="C143" s="457"/>
      <c r="D143" s="457"/>
      <c r="F143" s="457"/>
      <c r="G143" s="23"/>
      <c r="H143" s="457"/>
      <c r="J143" s="457"/>
      <c r="K143" s="23"/>
      <c r="L143" s="457"/>
      <c r="N143" s="457"/>
      <c r="O143" s="23"/>
      <c r="P143" s="457"/>
      <c r="R143" s="457"/>
      <c r="S143" s="23"/>
      <c r="T143" s="457"/>
      <c r="V143" s="457"/>
      <c r="W143" s="457"/>
      <c r="X143" s="459"/>
      <c r="Y143" s="445"/>
    </row>
  </sheetData>
  <sheetProtection algorithmName="SHA-512" hashValue="9s2Oo30ZAMqFQFC41wl+GFubOLHkRE7OvMPWRo3gHgsx4pA/C4wcpejG0ExKMfHcKP9Zb+7WE/JTviF/KM3p1g==" saltValue="UCfSa8emyyq/LSAC0Zap6Q==" spinCount="100000" sheet="1" formatColumns="0" formatRows="0"/>
  <mergeCells count="35">
    <mergeCell ref="A113:A128"/>
    <mergeCell ref="M3:Q3"/>
    <mergeCell ref="E3:K3"/>
    <mergeCell ref="D8:F8"/>
    <mergeCell ref="H8:J8"/>
    <mergeCell ref="L8:N8"/>
    <mergeCell ref="P8:R8"/>
    <mergeCell ref="O5:X5"/>
    <mergeCell ref="S3:X3"/>
    <mergeCell ref="C94:E94"/>
    <mergeCell ref="I6:J6"/>
    <mergeCell ref="E4:Q4"/>
    <mergeCell ref="E5:K5"/>
    <mergeCell ref="C82:E82"/>
    <mergeCell ref="C69:E69"/>
    <mergeCell ref="C70:E70"/>
    <mergeCell ref="C80:E80"/>
    <mergeCell ref="C81:E81"/>
    <mergeCell ref="C95:E95"/>
    <mergeCell ref="S4:X4"/>
    <mergeCell ref="T8:V8"/>
    <mergeCell ref="E6:G6"/>
    <mergeCell ref="C85:E85"/>
    <mergeCell ref="C83:E83"/>
    <mergeCell ref="C84:E84"/>
    <mergeCell ref="X6:Y6"/>
    <mergeCell ref="D100:E100"/>
    <mergeCell ref="C86:E86"/>
    <mergeCell ref="C87:E87"/>
    <mergeCell ref="C89:E89"/>
    <mergeCell ref="C92:E92"/>
    <mergeCell ref="C93:E93"/>
    <mergeCell ref="C88:E88"/>
    <mergeCell ref="C90:E90"/>
    <mergeCell ref="C91:E91"/>
  </mergeCells>
  <dataValidations count="2">
    <dataValidation errorStyle="warning" allowBlank="1" showInputMessage="1" showErrorMessage="1" errorTitle="Select from dropdown" promptTitle="# Months" sqref="D26" xr:uid="{082FDD24-F74A-4713-9980-19A93343BDF0}"/>
    <dataValidation allowBlank="1" showInputMessage="1" showErrorMessage="1" promptTitle="Select from dropdown" sqref="H23:H25 T23:T25 P23:P25 L23:L25 L13:L20 P13:P20 T13:T20 H13:H20" xr:uid="{FADB61FB-B05E-4E73-A09D-62A0555E6FD8}"/>
  </dataValidations>
  <pageMargins left="0.25" right="0.25" top="0.75" bottom="0.75" header="0.3" footer="0.3"/>
  <pageSetup scale="45" fitToHeight="0" orientation="landscape" r:id="rId1"/>
  <headerFooter alignWithMargins="0"/>
  <rowBreaks count="1" manualBreakCount="1">
    <brk id="73" min="1" max="24" man="1"/>
  </rowBreaks>
  <ignoredErrors>
    <ignoredError sqref="F38 J38 N38 R38 V38 N16 E31 J115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A91441E-0C6E-4A56-8D9F-0AD194CD1D3F}">
          <x14:formula1>
            <xm:f>Lists!$T$25:$T$32</xm:f>
          </x14:formula1>
          <xm:sqref>Y41:Y42</xm:sqref>
        </x14:dataValidation>
        <x14:dataValidation type="list" allowBlank="1" showInputMessage="1" showErrorMessage="1" xr:uid="{DF859A1C-016E-4E06-8F9D-D5AD57DDBA86}">
          <x14:formula1>
            <xm:f>Lists!$V$2:$V$5</xm:f>
          </x14:formula1>
          <xm:sqref>D47:D49 P47:P49 L47:L49 H47:H49 T47:T49</xm:sqref>
        </x14:dataValidation>
        <x14:dataValidation type="list" allowBlank="1" showInputMessage="1" showErrorMessage="1" xr:uid="{10590FF7-A4B8-4CA6-B110-BDEE8F7B8D19}">
          <x14:formula1>
            <xm:f>Lists!$V$4:$V$6</xm:f>
          </x14:formula1>
          <xm:sqref>D56 H56 L56 P56 T56 D51 H51 L51 P51 T51</xm:sqref>
        </x14:dataValidation>
        <x14:dataValidation type="list" allowBlank="1" showInputMessage="1" showErrorMessage="1" xr:uid="{6E53E44C-CE8A-4A8A-893D-7AB78621130A}">
          <x14:formula1>
            <xm:f>Lists!$T$2:$T$4</xm:f>
          </x14:formula1>
          <xm:sqref>Y13 Y17 Y15</xm:sqref>
        </x14:dataValidation>
        <x14:dataValidation type="list" allowBlank="1" showInputMessage="1" showErrorMessage="1" xr:uid="{C15FE68F-23B6-4E9B-A16A-32958563A825}">
          <x14:formula1>
            <xm:f>Lists!$T$7</xm:f>
          </x14:formula1>
          <xm:sqref>Y19:Y20</xm:sqref>
        </x14:dataValidation>
        <x14:dataValidation type="list" allowBlank="1" showInputMessage="1" showErrorMessage="1" xr:uid="{63B21C45-1F20-4FF6-BA0C-CB17A25CC3B3}">
          <x14:formula1>
            <xm:f>Lists!$T$6</xm:f>
          </x14:formula1>
          <xm:sqref>Y14 Y16 Y18</xm:sqref>
        </x14:dataValidation>
        <x14:dataValidation type="list" allowBlank="1" showInputMessage="1" showErrorMessage="1" xr:uid="{D9415D3E-24D0-4000-8344-C9866B0957AD}">
          <x14:formula1>
            <xm:f>Lists!$T$25:$T$27</xm:f>
          </x14:formula1>
          <xm:sqref>Y25</xm:sqref>
        </x14:dataValidation>
        <x14:dataValidation type="list" allowBlank="1" showInputMessage="1" showErrorMessage="1" xr:uid="{C956B7E9-4A7C-472B-BDEC-BFB48395E883}">
          <x14:formula1>
            <xm:f>Lists!$T$10:$T$11</xm:f>
          </x14:formula1>
          <xm:sqref>Y23:Y24</xm:sqref>
        </x14:dataValidation>
        <x14:dataValidation type="list" allowBlank="1" showInputMessage="1" showErrorMessage="1" xr:uid="{DDF8E3E5-B840-4D86-BBFC-55CB58B038B3}">
          <x14:formula1>
            <xm:f>Lists!$T$19:$T$21</xm:f>
          </x14:formula1>
          <xm:sqref>Y37:Y38</xm:sqref>
        </x14:dataValidation>
        <x14:dataValidation type="list" allowBlank="1" showInputMessage="1" showErrorMessage="1" error="You must select from DropDown List" promptTitle="Promotion List" prompt="Leave blank, or select from DropDown list: A=Associate, F=Full, C=Custom" xr:uid="{84E01534-37F8-471E-BDD6-22F29036D8E2}">
          <x14:formula1>
            <xm:f>Lists!$Z$2:$Z$5</xm:f>
          </x14:formula1>
          <xm:sqref>G114:G116 K114:K116 O114:O116 S114:S116 W114:W116</xm:sqref>
        </x14:dataValidation>
        <x14:dataValidation type="list" errorStyle="warning" allowBlank="1" showInputMessage="1" showErrorMessage="1" errorTitle="Select from Dropdown" error="If the % increase is not listed in the dropdown enter the number in cell." promptTitle="Select % increase" xr:uid="{E5EDB617-4FC3-4502-9E74-D4C2A44953BE}">
          <x14:formula1>
            <xm:f>Lists!$Q$2:$Q$9</xm:f>
          </x14:formula1>
          <xm:sqref>D128 V128 R128 N128 J128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E18B-E5F4-496D-99A9-5AC79D975AB2}">
  <sheetPr>
    <tabColor theme="3" tint="0.89999084444715716"/>
  </sheetPr>
  <dimension ref="A1:G9"/>
  <sheetViews>
    <sheetView workbookViewId="0">
      <selection activeCell="A9" sqref="A9"/>
    </sheetView>
  </sheetViews>
  <sheetFormatPr defaultRowHeight="12.75" x14ac:dyDescent="0.2"/>
  <cols>
    <col min="1" max="1" width="18.42578125" bestFit="1" customWidth="1"/>
    <col min="2" max="2" width="10.28515625" bestFit="1" customWidth="1"/>
    <col min="3" max="3" width="9.28515625" bestFit="1" customWidth="1"/>
    <col min="4" max="5" width="10.28515625" bestFit="1" customWidth="1"/>
    <col min="6" max="6" width="9.28515625" bestFit="1" customWidth="1"/>
    <col min="7" max="7" width="10.28515625" customWidth="1"/>
  </cols>
  <sheetData>
    <row r="1" spans="1:7" ht="13.5" thickBot="1" x14ac:dyDescent="0.25">
      <c r="A1" s="455" t="s">
        <v>155</v>
      </c>
      <c r="B1" s="455" t="s">
        <v>156</v>
      </c>
      <c r="C1" s="455" t="s">
        <v>157</v>
      </c>
      <c r="D1" s="455" t="s">
        <v>158</v>
      </c>
      <c r="E1" s="455" t="s">
        <v>159</v>
      </c>
      <c r="F1" s="455" t="s">
        <v>160</v>
      </c>
    </row>
    <row r="2" spans="1:7" x14ac:dyDescent="0.2">
      <c r="A2" t="s">
        <v>161</v>
      </c>
      <c r="B2" s="460"/>
      <c r="C2" s="460"/>
      <c r="D2" s="460"/>
      <c r="E2" s="460"/>
      <c r="F2" s="460"/>
      <c r="G2" s="460"/>
    </row>
    <row r="3" spans="1:7" x14ac:dyDescent="0.2">
      <c r="A3" t="s">
        <v>161</v>
      </c>
      <c r="B3" s="460"/>
      <c r="C3" s="460"/>
      <c r="D3" s="460"/>
      <c r="E3" s="460"/>
      <c r="F3" s="460"/>
      <c r="G3" s="460"/>
    </row>
    <row r="4" spans="1:7" x14ac:dyDescent="0.2">
      <c r="A4" t="s">
        <v>161</v>
      </c>
      <c r="B4" s="460"/>
      <c r="C4" s="460"/>
      <c r="D4" s="460"/>
      <c r="E4" s="460"/>
      <c r="F4" s="460"/>
      <c r="G4" s="460"/>
    </row>
    <row r="5" spans="1:7" x14ac:dyDescent="0.2">
      <c r="A5" t="s">
        <v>161</v>
      </c>
      <c r="B5" s="460"/>
      <c r="C5" s="460"/>
      <c r="D5" s="460"/>
      <c r="E5" s="460"/>
      <c r="F5" s="460"/>
      <c r="G5" s="460"/>
    </row>
    <row r="6" spans="1:7" x14ac:dyDescent="0.2">
      <c r="A6" t="s">
        <v>161</v>
      </c>
      <c r="B6" s="460"/>
      <c r="C6" s="460"/>
      <c r="D6" s="460"/>
      <c r="E6" s="460"/>
      <c r="F6" s="460"/>
      <c r="G6" s="460"/>
    </row>
    <row r="7" spans="1:7" x14ac:dyDescent="0.2">
      <c r="A7" t="s">
        <v>161</v>
      </c>
      <c r="B7" s="460"/>
      <c r="C7" s="460"/>
      <c r="D7" s="460"/>
      <c r="E7" s="460"/>
      <c r="F7" s="460"/>
      <c r="G7" s="460"/>
    </row>
    <row r="8" spans="1:7" x14ac:dyDescent="0.2">
      <c r="A8" s="522" t="s">
        <v>161</v>
      </c>
      <c r="B8" s="461"/>
      <c r="C8" s="461"/>
      <c r="D8" s="461"/>
      <c r="E8" s="461"/>
      <c r="F8" s="461"/>
      <c r="G8" s="461"/>
    </row>
    <row r="9" spans="1:7" s="114" customFormat="1" x14ac:dyDescent="0.2">
      <c r="A9" s="114" t="s">
        <v>162</v>
      </c>
      <c r="B9" s="452">
        <f>SUM(B2:B7)</f>
        <v>0</v>
      </c>
      <c r="C9" s="452">
        <f t="shared" ref="C9:F9" si="0">SUM(C2:C7)</f>
        <v>0</v>
      </c>
      <c r="D9" s="452">
        <f t="shared" si="0"/>
        <v>0</v>
      </c>
      <c r="E9" s="452">
        <f t="shared" si="0"/>
        <v>0</v>
      </c>
      <c r="F9" s="452">
        <f t="shared" si="0"/>
        <v>0</v>
      </c>
      <c r="G9" s="462">
        <f>SUM(B9:F9)</f>
        <v>0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1725-DF8D-4237-BF82-CB52F4777579}">
  <sheetPr>
    <tabColor rgb="FFFFFF00"/>
    <pageSetUpPr fitToPage="1"/>
  </sheetPr>
  <dimension ref="A1:AC49"/>
  <sheetViews>
    <sheetView showGridLines="0" zoomScale="89" zoomScaleNormal="89" workbookViewId="0">
      <selection activeCell="A4" sqref="A4"/>
    </sheetView>
  </sheetViews>
  <sheetFormatPr defaultColWidth="9.140625" defaultRowHeight="15" x14ac:dyDescent="0.25"/>
  <cols>
    <col min="1" max="1" width="19.7109375" style="112" customWidth="1"/>
    <col min="2" max="2" width="14.28515625" style="112" customWidth="1"/>
    <col min="3" max="3" width="14.28515625" style="92" bestFit="1" customWidth="1"/>
    <col min="4" max="4" width="4.28515625" style="113" bestFit="1" customWidth="1"/>
    <col min="5" max="5" width="10.42578125" style="113" bestFit="1" customWidth="1"/>
    <col min="6" max="6" width="8.28515625" style="113" bestFit="1" customWidth="1"/>
    <col min="7" max="7" width="7.5703125" style="113" customWidth="1"/>
    <col min="8" max="8" width="6.7109375" style="113" bestFit="1" customWidth="1"/>
    <col min="9" max="9" width="8.28515625" style="113" bestFit="1" customWidth="1"/>
    <col min="10" max="10" width="5.140625" style="113" bestFit="1" customWidth="1"/>
    <col min="11" max="11" width="9.140625" style="113" bestFit="1" customWidth="1"/>
    <col min="12" max="12" width="9.85546875" style="92" bestFit="1" customWidth="1"/>
    <col min="13" max="13" width="5.28515625" style="92" bestFit="1" customWidth="1"/>
    <col min="14" max="14" width="10.5703125" style="92" customWidth="1"/>
    <col min="15" max="15" width="5.5703125" style="92" customWidth="1"/>
    <col min="16" max="16" width="19.7109375" style="112" customWidth="1"/>
    <col min="17" max="17" width="14.28515625" style="112" customWidth="1"/>
    <col min="18" max="18" width="14.28515625" style="92" bestFit="1" customWidth="1"/>
    <col min="19" max="19" width="4.28515625" style="113" bestFit="1" customWidth="1"/>
    <col min="20" max="20" width="10.42578125" style="113" bestFit="1" customWidth="1"/>
    <col min="21" max="21" width="8.28515625" style="113" bestFit="1" customWidth="1"/>
    <col min="22" max="22" width="7.5703125" style="113" customWidth="1"/>
    <col min="23" max="23" width="6.7109375" style="113" bestFit="1" customWidth="1"/>
    <col min="24" max="24" width="9" style="113" customWidth="1"/>
    <col min="25" max="25" width="5.140625" style="113" bestFit="1" customWidth="1"/>
    <col min="26" max="26" width="9.140625" style="113" customWidth="1"/>
    <col min="27" max="27" width="9.85546875" style="92" bestFit="1" customWidth="1"/>
    <col min="28" max="28" width="5.28515625" style="92" bestFit="1" customWidth="1"/>
    <col min="29" max="29" width="9" style="92" customWidth="1"/>
    <col min="30" max="16384" width="9.140625" style="92"/>
  </cols>
  <sheetData>
    <row r="1" spans="1:29" ht="18.75" customHeight="1" x14ac:dyDescent="0.25">
      <c r="A1" s="762" t="s">
        <v>163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P1" s="762" t="s">
        <v>164</v>
      </c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2"/>
      <c r="AC1" s="762"/>
    </row>
    <row r="2" spans="1:29" x14ac:dyDescent="0.25">
      <c r="A2" s="763" t="s">
        <v>106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5"/>
      <c r="P2" s="763" t="s">
        <v>106</v>
      </c>
      <c r="Q2" s="764"/>
      <c r="R2" s="764"/>
      <c r="S2" s="764"/>
      <c r="T2" s="764"/>
      <c r="U2" s="764"/>
      <c r="V2" s="764"/>
      <c r="W2" s="764"/>
      <c r="X2" s="764"/>
      <c r="Y2" s="764"/>
      <c r="Z2" s="764"/>
      <c r="AA2" s="764"/>
      <c r="AB2" s="764"/>
      <c r="AC2" s="765"/>
    </row>
    <row r="3" spans="1:29" s="96" customFormat="1" ht="27" x14ac:dyDescent="0.25">
      <c r="A3" s="93" t="s">
        <v>165</v>
      </c>
      <c r="B3" s="93" t="s">
        <v>166</v>
      </c>
      <c r="C3" s="93" t="s">
        <v>167</v>
      </c>
      <c r="D3" s="93" t="s">
        <v>168</v>
      </c>
      <c r="E3" s="93" t="s">
        <v>169</v>
      </c>
      <c r="F3" s="93" t="s">
        <v>170</v>
      </c>
      <c r="G3" s="93" t="s">
        <v>171</v>
      </c>
      <c r="H3" s="93" t="s">
        <v>172</v>
      </c>
      <c r="I3" s="93" t="s">
        <v>173</v>
      </c>
      <c r="J3" s="94" t="s">
        <v>174</v>
      </c>
      <c r="K3" s="93" t="s">
        <v>175</v>
      </c>
      <c r="L3" s="94" t="s">
        <v>176</v>
      </c>
      <c r="M3" s="95" t="s">
        <v>177</v>
      </c>
      <c r="N3" s="94" t="s">
        <v>178</v>
      </c>
      <c r="P3" s="93" t="s">
        <v>165</v>
      </c>
      <c r="Q3" s="93" t="s">
        <v>166</v>
      </c>
      <c r="R3" s="93" t="s">
        <v>167</v>
      </c>
      <c r="S3" s="93" t="s">
        <v>168</v>
      </c>
      <c r="T3" s="93" t="s">
        <v>169</v>
      </c>
      <c r="U3" s="93" t="s">
        <v>170</v>
      </c>
      <c r="V3" s="93" t="s">
        <v>171</v>
      </c>
      <c r="W3" s="93" t="s">
        <v>172</v>
      </c>
      <c r="X3" s="93" t="s">
        <v>173</v>
      </c>
      <c r="Y3" s="93" t="s">
        <v>174</v>
      </c>
      <c r="Z3" s="93" t="s">
        <v>175</v>
      </c>
      <c r="AA3" s="94" t="s">
        <v>176</v>
      </c>
      <c r="AB3" s="95" t="s">
        <v>177</v>
      </c>
      <c r="AC3" s="94" t="s">
        <v>178</v>
      </c>
    </row>
    <row r="4" spans="1:29" x14ac:dyDescent="0.25">
      <c r="A4" s="97"/>
      <c r="B4" s="97"/>
      <c r="C4" s="98" t="s">
        <v>179</v>
      </c>
      <c r="D4" s="99">
        <v>1</v>
      </c>
      <c r="E4" s="100">
        <v>0</v>
      </c>
      <c r="F4" s="100">
        <v>220</v>
      </c>
      <c r="G4" s="100">
        <v>0</v>
      </c>
      <c r="H4" s="99">
        <v>1</v>
      </c>
      <c r="I4" s="100">
        <v>257</v>
      </c>
      <c r="J4" s="101">
        <f>H4+1</f>
        <v>2</v>
      </c>
      <c r="K4" s="100">
        <v>79</v>
      </c>
      <c r="L4" s="102">
        <f>(D4*SUM((E4+F4+G4)+(H4*I4)+(J4*K4)))</f>
        <v>635</v>
      </c>
      <c r="M4" s="103">
        <v>4</v>
      </c>
      <c r="N4" s="104">
        <f>L4*M4</f>
        <v>2540</v>
      </c>
      <c r="P4" s="97"/>
      <c r="Q4" s="97"/>
      <c r="R4" s="98" t="s">
        <v>179</v>
      </c>
      <c r="S4" s="105">
        <v>2</v>
      </c>
      <c r="T4" s="100">
        <v>0</v>
      </c>
      <c r="U4" s="100">
        <v>0</v>
      </c>
      <c r="V4" s="100">
        <v>0</v>
      </c>
      <c r="W4" s="105">
        <v>4</v>
      </c>
      <c r="X4" s="100">
        <v>0</v>
      </c>
      <c r="Y4" s="106">
        <f>W4+1</f>
        <v>5</v>
      </c>
      <c r="Z4" s="100">
        <v>0</v>
      </c>
      <c r="AA4" s="102">
        <f>(S4*SUM((T4+U4+V4)+(W4*X4)+(Y4*Z4)))</f>
        <v>0</v>
      </c>
      <c r="AB4" s="107">
        <v>1</v>
      </c>
      <c r="AC4" s="104">
        <f>AA4*AB4</f>
        <v>0</v>
      </c>
    </row>
    <row r="5" spans="1:29" x14ac:dyDescent="0.25">
      <c r="A5" s="97"/>
      <c r="B5" s="97"/>
      <c r="C5" s="98" t="s">
        <v>179</v>
      </c>
      <c r="D5" s="99">
        <v>0</v>
      </c>
      <c r="E5" s="100">
        <v>0</v>
      </c>
      <c r="F5" s="100">
        <v>0</v>
      </c>
      <c r="G5" s="100">
        <v>0</v>
      </c>
      <c r="H5" s="99">
        <v>0</v>
      </c>
      <c r="I5" s="100">
        <v>0</v>
      </c>
      <c r="J5" s="101">
        <f>H5+1</f>
        <v>1</v>
      </c>
      <c r="K5" s="100">
        <v>0</v>
      </c>
      <c r="L5" s="102">
        <f t="shared" ref="L5:L8" si="0">(D5*SUM((E5+F5+G5)+(H5*I5)+(J5*K5)))</f>
        <v>0</v>
      </c>
      <c r="M5" s="103">
        <v>1</v>
      </c>
      <c r="N5" s="104">
        <f>L5*M5</f>
        <v>0</v>
      </c>
      <c r="P5" s="97"/>
      <c r="Q5" s="97"/>
      <c r="R5" s="98" t="s">
        <v>179</v>
      </c>
      <c r="S5" s="105">
        <v>0</v>
      </c>
      <c r="T5" s="100">
        <v>0</v>
      </c>
      <c r="U5" s="100">
        <v>0</v>
      </c>
      <c r="V5" s="100">
        <v>0</v>
      </c>
      <c r="W5" s="105">
        <v>4</v>
      </c>
      <c r="X5" s="100">
        <v>0</v>
      </c>
      <c r="Y5" s="106">
        <f>W5+1</f>
        <v>5</v>
      </c>
      <c r="Z5" s="100">
        <v>0</v>
      </c>
      <c r="AA5" s="102">
        <f t="shared" ref="AA5:AA8" si="1">(S5*SUM((T5+U5+V5)+(W5*X5)+(Y5*Z5)))</f>
        <v>0</v>
      </c>
      <c r="AB5" s="107">
        <v>1</v>
      </c>
      <c r="AC5" s="104">
        <f>AA5*AB5</f>
        <v>0</v>
      </c>
    </row>
    <row r="6" spans="1:29" x14ac:dyDescent="0.25">
      <c r="A6" s="97"/>
      <c r="B6" s="97"/>
      <c r="C6" s="98" t="s">
        <v>179</v>
      </c>
      <c r="D6" s="99">
        <v>0</v>
      </c>
      <c r="E6" s="100">
        <v>0</v>
      </c>
      <c r="F6" s="100">
        <v>0</v>
      </c>
      <c r="G6" s="100">
        <v>0</v>
      </c>
      <c r="H6" s="99">
        <v>0</v>
      </c>
      <c r="I6" s="100">
        <v>0</v>
      </c>
      <c r="J6" s="101">
        <f>H6+1</f>
        <v>1</v>
      </c>
      <c r="K6" s="100">
        <v>0</v>
      </c>
      <c r="L6" s="102">
        <f t="shared" si="0"/>
        <v>0</v>
      </c>
      <c r="M6" s="103">
        <v>1</v>
      </c>
      <c r="N6" s="104">
        <f>L6*M6</f>
        <v>0</v>
      </c>
      <c r="P6" s="97"/>
      <c r="Q6" s="97"/>
      <c r="R6" s="98" t="s">
        <v>179</v>
      </c>
      <c r="S6" s="105">
        <v>0</v>
      </c>
      <c r="T6" s="100">
        <v>0</v>
      </c>
      <c r="U6" s="100">
        <v>0</v>
      </c>
      <c r="V6" s="100">
        <v>0</v>
      </c>
      <c r="W6" s="105">
        <v>4</v>
      </c>
      <c r="X6" s="100">
        <v>0</v>
      </c>
      <c r="Y6" s="106">
        <f>W6+1</f>
        <v>5</v>
      </c>
      <c r="Z6" s="100">
        <v>0</v>
      </c>
      <c r="AA6" s="102">
        <f t="shared" si="1"/>
        <v>0</v>
      </c>
      <c r="AB6" s="107">
        <v>1</v>
      </c>
      <c r="AC6" s="104">
        <f>AA6*AB6</f>
        <v>0</v>
      </c>
    </row>
    <row r="7" spans="1:29" x14ac:dyDescent="0.25">
      <c r="A7" s="97"/>
      <c r="B7" s="97"/>
      <c r="C7" s="98" t="s">
        <v>179</v>
      </c>
      <c r="D7" s="99">
        <v>0</v>
      </c>
      <c r="E7" s="100">
        <v>0</v>
      </c>
      <c r="F7" s="100">
        <v>0</v>
      </c>
      <c r="G7" s="100">
        <v>0</v>
      </c>
      <c r="H7" s="99">
        <v>0</v>
      </c>
      <c r="I7" s="100">
        <v>0</v>
      </c>
      <c r="J7" s="101">
        <f>H7+1</f>
        <v>1</v>
      </c>
      <c r="K7" s="100">
        <v>0</v>
      </c>
      <c r="L7" s="102">
        <f t="shared" si="0"/>
        <v>0</v>
      </c>
      <c r="M7" s="103">
        <v>1</v>
      </c>
      <c r="N7" s="104">
        <f>L7*M7</f>
        <v>0</v>
      </c>
      <c r="P7" s="97"/>
      <c r="Q7" s="97"/>
      <c r="R7" s="98" t="s">
        <v>179</v>
      </c>
      <c r="S7" s="105">
        <v>0</v>
      </c>
      <c r="T7" s="100">
        <v>0</v>
      </c>
      <c r="U7" s="100">
        <v>0</v>
      </c>
      <c r="V7" s="100">
        <v>0</v>
      </c>
      <c r="W7" s="105">
        <v>4</v>
      </c>
      <c r="X7" s="100">
        <v>0</v>
      </c>
      <c r="Y7" s="106">
        <f>W7+1</f>
        <v>5</v>
      </c>
      <c r="Z7" s="100">
        <v>0</v>
      </c>
      <c r="AA7" s="102">
        <f t="shared" si="1"/>
        <v>0</v>
      </c>
      <c r="AB7" s="107">
        <v>1</v>
      </c>
      <c r="AC7" s="104">
        <f>AA7*AB7</f>
        <v>0</v>
      </c>
    </row>
    <row r="8" spans="1:29" ht="15.75" thickBot="1" x14ac:dyDescent="0.3">
      <c r="A8" s="97"/>
      <c r="B8" s="97"/>
      <c r="C8" s="98" t="s">
        <v>179</v>
      </c>
      <c r="D8" s="99">
        <v>0</v>
      </c>
      <c r="E8" s="100">
        <v>0</v>
      </c>
      <c r="F8" s="100">
        <v>0</v>
      </c>
      <c r="G8" s="100">
        <v>0</v>
      </c>
      <c r="H8" s="99">
        <v>0</v>
      </c>
      <c r="I8" s="100">
        <v>0</v>
      </c>
      <c r="J8" s="101">
        <f>H8+1</f>
        <v>1</v>
      </c>
      <c r="K8" s="100">
        <v>0</v>
      </c>
      <c r="L8" s="102">
        <f t="shared" si="0"/>
        <v>0</v>
      </c>
      <c r="M8" s="103">
        <v>1</v>
      </c>
      <c r="N8" s="104">
        <f>L8*M8</f>
        <v>0</v>
      </c>
      <c r="P8" s="97"/>
      <c r="Q8" s="97"/>
      <c r="R8" s="98" t="s">
        <v>179</v>
      </c>
      <c r="S8" s="105">
        <v>0</v>
      </c>
      <c r="T8" s="100">
        <v>0</v>
      </c>
      <c r="U8" s="100">
        <v>0</v>
      </c>
      <c r="V8" s="100">
        <v>0</v>
      </c>
      <c r="W8" s="105">
        <v>4</v>
      </c>
      <c r="X8" s="100">
        <v>0</v>
      </c>
      <c r="Y8" s="106">
        <f>W8+1</f>
        <v>5</v>
      </c>
      <c r="Z8" s="100">
        <v>0</v>
      </c>
      <c r="AA8" s="102">
        <f t="shared" si="1"/>
        <v>0</v>
      </c>
      <c r="AB8" s="107">
        <v>1</v>
      </c>
      <c r="AC8" s="104">
        <f>AA8*AB8</f>
        <v>0</v>
      </c>
    </row>
    <row r="9" spans="1:29" ht="15.75" thickBot="1" x14ac:dyDescent="0.3">
      <c r="A9" s="108"/>
      <c r="B9" s="108"/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>
        <f>SUM(N4:N8)</f>
        <v>2540</v>
      </c>
      <c r="P9" s="108"/>
      <c r="Q9" s="108"/>
      <c r="R9" s="109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1">
        <f>SUM(AC4:AC8)</f>
        <v>0</v>
      </c>
    </row>
    <row r="12" spans="1:29" x14ac:dyDescent="0.25">
      <c r="A12" s="763" t="s">
        <v>107</v>
      </c>
      <c r="B12" s="764"/>
      <c r="C12" s="764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5"/>
      <c r="P12" s="763" t="s">
        <v>107</v>
      </c>
      <c r="Q12" s="764"/>
      <c r="R12" s="764"/>
      <c r="S12" s="764"/>
      <c r="T12" s="764"/>
      <c r="U12" s="764"/>
      <c r="V12" s="764"/>
      <c r="W12" s="764"/>
      <c r="X12" s="764"/>
      <c r="Y12" s="764"/>
      <c r="Z12" s="764"/>
      <c r="AA12" s="764"/>
      <c r="AB12" s="764"/>
      <c r="AC12" s="765"/>
    </row>
    <row r="13" spans="1:29" s="96" customFormat="1" ht="27" x14ac:dyDescent="0.25">
      <c r="A13" s="93" t="s">
        <v>165</v>
      </c>
      <c r="B13" s="93" t="s">
        <v>166</v>
      </c>
      <c r="C13" s="93" t="s">
        <v>167</v>
      </c>
      <c r="D13" s="93" t="s">
        <v>168</v>
      </c>
      <c r="E13" s="93" t="s">
        <v>169</v>
      </c>
      <c r="F13" s="93" t="s">
        <v>170</v>
      </c>
      <c r="G13" s="93" t="s">
        <v>171</v>
      </c>
      <c r="H13" s="93" t="s">
        <v>172</v>
      </c>
      <c r="I13" s="93" t="s">
        <v>173</v>
      </c>
      <c r="J13" s="93" t="s">
        <v>174</v>
      </c>
      <c r="K13" s="93" t="s">
        <v>175</v>
      </c>
      <c r="L13" s="94" t="s">
        <v>176</v>
      </c>
      <c r="M13" s="95" t="s">
        <v>177</v>
      </c>
      <c r="N13" s="94" t="s">
        <v>178</v>
      </c>
      <c r="P13" s="93" t="s">
        <v>165</v>
      </c>
      <c r="Q13" s="93" t="s">
        <v>166</v>
      </c>
      <c r="R13" s="93" t="s">
        <v>167</v>
      </c>
      <c r="S13" s="93" t="s">
        <v>168</v>
      </c>
      <c r="T13" s="93" t="s">
        <v>169</v>
      </c>
      <c r="U13" s="93" t="s">
        <v>170</v>
      </c>
      <c r="V13" s="93" t="s">
        <v>171</v>
      </c>
      <c r="W13" s="93" t="s">
        <v>172</v>
      </c>
      <c r="X13" s="93" t="s">
        <v>173</v>
      </c>
      <c r="Y13" s="93" t="s">
        <v>174</v>
      </c>
      <c r="Z13" s="93" t="s">
        <v>175</v>
      </c>
      <c r="AA13" s="94" t="s">
        <v>176</v>
      </c>
      <c r="AB13" s="95" t="s">
        <v>177</v>
      </c>
      <c r="AC13" s="94" t="s">
        <v>178</v>
      </c>
    </row>
    <row r="14" spans="1:29" x14ac:dyDescent="0.25">
      <c r="A14" s="97"/>
      <c r="B14" s="97"/>
      <c r="C14" s="98" t="s">
        <v>179</v>
      </c>
      <c r="D14" s="99">
        <v>1</v>
      </c>
      <c r="E14" s="100">
        <v>0</v>
      </c>
      <c r="F14" s="100"/>
      <c r="G14" s="100">
        <v>0</v>
      </c>
      <c r="H14" s="99"/>
      <c r="I14" s="100"/>
      <c r="J14" s="101">
        <f>H14+1</f>
        <v>1</v>
      </c>
      <c r="K14" s="100"/>
      <c r="L14" s="102">
        <f t="shared" ref="L14:L18" si="2">(D14*SUM((E14+F14+G14)+(H14*I14)+(J14*K14)))</f>
        <v>0</v>
      </c>
      <c r="M14" s="103">
        <v>4</v>
      </c>
      <c r="N14" s="104">
        <f>L14*M14</f>
        <v>0</v>
      </c>
      <c r="P14" s="97"/>
      <c r="Q14" s="97"/>
      <c r="R14" s="98" t="s">
        <v>179</v>
      </c>
      <c r="S14" s="105">
        <v>0</v>
      </c>
      <c r="T14" s="100">
        <v>0</v>
      </c>
      <c r="U14" s="100">
        <v>0</v>
      </c>
      <c r="V14" s="100">
        <v>0</v>
      </c>
      <c r="W14" s="105">
        <v>4</v>
      </c>
      <c r="X14" s="100">
        <v>0</v>
      </c>
      <c r="Y14" s="106">
        <f>W14+1</f>
        <v>5</v>
      </c>
      <c r="Z14" s="100">
        <v>0</v>
      </c>
      <c r="AA14" s="102">
        <f t="shared" ref="AA14:AA18" si="3">(S14*SUM((T14+U14+V14)+(W14*X14)+(Y14*Z14)))</f>
        <v>0</v>
      </c>
      <c r="AB14" s="107">
        <v>1</v>
      </c>
      <c r="AC14" s="104">
        <f>AA14*AB14</f>
        <v>0</v>
      </c>
    </row>
    <row r="15" spans="1:29" x14ac:dyDescent="0.25">
      <c r="A15" s="97"/>
      <c r="B15" s="97"/>
      <c r="C15" s="98" t="s">
        <v>179</v>
      </c>
      <c r="D15" s="99">
        <v>0</v>
      </c>
      <c r="E15" s="100">
        <v>0</v>
      </c>
      <c r="F15" s="100">
        <v>0</v>
      </c>
      <c r="G15" s="100">
        <v>0</v>
      </c>
      <c r="H15" s="99">
        <v>0</v>
      </c>
      <c r="I15" s="100">
        <v>0</v>
      </c>
      <c r="J15" s="101">
        <f>H15+1</f>
        <v>1</v>
      </c>
      <c r="K15" s="100">
        <v>0</v>
      </c>
      <c r="L15" s="102">
        <f t="shared" si="2"/>
        <v>0</v>
      </c>
      <c r="M15" s="103">
        <v>1</v>
      </c>
      <c r="N15" s="104">
        <f>L15*M15</f>
        <v>0</v>
      </c>
      <c r="P15" s="97"/>
      <c r="Q15" s="97"/>
      <c r="R15" s="98" t="s">
        <v>179</v>
      </c>
      <c r="S15" s="105">
        <v>0</v>
      </c>
      <c r="T15" s="100">
        <v>0</v>
      </c>
      <c r="U15" s="100">
        <v>0</v>
      </c>
      <c r="V15" s="100">
        <v>0</v>
      </c>
      <c r="W15" s="105">
        <v>4</v>
      </c>
      <c r="X15" s="100">
        <v>0</v>
      </c>
      <c r="Y15" s="106">
        <f>W15+1</f>
        <v>5</v>
      </c>
      <c r="Z15" s="100">
        <v>0</v>
      </c>
      <c r="AA15" s="102">
        <f t="shared" si="3"/>
        <v>0</v>
      </c>
      <c r="AB15" s="107">
        <v>1</v>
      </c>
      <c r="AC15" s="104">
        <f>AA15*AB15</f>
        <v>0</v>
      </c>
    </row>
    <row r="16" spans="1:29" x14ac:dyDescent="0.25">
      <c r="A16" s="97"/>
      <c r="B16" s="97"/>
      <c r="C16" s="98" t="s">
        <v>179</v>
      </c>
      <c r="D16" s="99">
        <v>0</v>
      </c>
      <c r="E16" s="100">
        <v>0</v>
      </c>
      <c r="F16" s="100">
        <v>0</v>
      </c>
      <c r="G16" s="100">
        <v>0</v>
      </c>
      <c r="H16" s="99">
        <v>0</v>
      </c>
      <c r="I16" s="100">
        <v>0</v>
      </c>
      <c r="J16" s="101">
        <f>H16+1</f>
        <v>1</v>
      </c>
      <c r="K16" s="100">
        <v>0</v>
      </c>
      <c r="L16" s="102">
        <f t="shared" si="2"/>
        <v>0</v>
      </c>
      <c r="M16" s="103">
        <v>1</v>
      </c>
      <c r="N16" s="104">
        <f>L16*M16</f>
        <v>0</v>
      </c>
      <c r="P16" s="97"/>
      <c r="Q16" s="97"/>
      <c r="R16" s="98" t="s">
        <v>179</v>
      </c>
      <c r="S16" s="105">
        <v>0</v>
      </c>
      <c r="T16" s="100">
        <v>0</v>
      </c>
      <c r="U16" s="100">
        <v>0</v>
      </c>
      <c r="V16" s="100">
        <v>0</v>
      </c>
      <c r="W16" s="105">
        <v>4</v>
      </c>
      <c r="X16" s="100">
        <v>0</v>
      </c>
      <c r="Y16" s="106">
        <f>W16+1</f>
        <v>5</v>
      </c>
      <c r="Z16" s="100">
        <v>0</v>
      </c>
      <c r="AA16" s="102">
        <f t="shared" si="3"/>
        <v>0</v>
      </c>
      <c r="AB16" s="107">
        <v>1</v>
      </c>
      <c r="AC16" s="104">
        <f>AA16*AB16</f>
        <v>0</v>
      </c>
    </row>
    <row r="17" spans="1:29" x14ac:dyDescent="0.25">
      <c r="A17" s="97"/>
      <c r="B17" s="97"/>
      <c r="C17" s="98" t="s">
        <v>179</v>
      </c>
      <c r="D17" s="99">
        <v>0</v>
      </c>
      <c r="E17" s="100">
        <v>0</v>
      </c>
      <c r="F17" s="100">
        <v>0</v>
      </c>
      <c r="G17" s="100">
        <v>0</v>
      </c>
      <c r="H17" s="99">
        <v>0</v>
      </c>
      <c r="I17" s="100">
        <v>0</v>
      </c>
      <c r="J17" s="101">
        <f>H17+1</f>
        <v>1</v>
      </c>
      <c r="K17" s="100">
        <v>0</v>
      </c>
      <c r="L17" s="102">
        <f t="shared" si="2"/>
        <v>0</v>
      </c>
      <c r="M17" s="103">
        <v>1</v>
      </c>
      <c r="N17" s="104">
        <f>L17*M17</f>
        <v>0</v>
      </c>
      <c r="P17" s="97"/>
      <c r="Q17" s="97"/>
      <c r="R17" s="98" t="s">
        <v>179</v>
      </c>
      <c r="S17" s="105">
        <v>0</v>
      </c>
      <c r="T17" s="100">
        <v>0</v>
      </c>
      <c r="U17" s="100">
        <v>0</v>
      </c>
      <c r="V17" s="100">
        <v>0</v>
      </c>
      <c r="W17" s="105">
        <v>4</v>
      </c>
      <c r="X17" s="100">
        <v>0</v>
      </c>
      <c r="Y17" s="106">
        <f>W17+1</f>
        <v>5</v>
      </c>
      <c r="Z17" s="100">
        <v>0</v>
      </c>
      <c r="AA17" s="102">
        <f t="shared" si="3"/>
        <v>0</v>
      </c>
      <c r="AB17" s="107">
        <v>1</v>
      </c>
      <c r="AC17" s="104">
        <f>AA17*AB17</f>
        <v>0</v>
      </c>
    </row>
    <row r="18" spans="1:29" ht="15.75" thickBot="1" x14ac:dyDescent="0.3">
      <c r="A18" s="97"/>
      <c r="B18" s="97"/>
      <c r="C18" s="98" t="s">
        <v>179</v>
      </c>
      <c r="D18" s="99">
        <v>0</v>
      </c>
      <c r="E18" s="100">
        <v>0</v>
      </c>
      <c r="F18" s="100">
        <v>0</v>
      </c>
      <c r="G18" s="100">
        <v>0</v>
      </c>
      <c r="H18" s="99">
        <v>0</v>
      </c>
      <c r="I18" s="100">
        <v>0</v>
      </c>
      <c r="J18" s="101">
        <f>H18+1</f>
        <v>1</v>
      </c>
      <c r="K18" s="100">
        <v>0</v>
      </c>
      <c r="L18" s="102">
        <f t="shared" si="2"/>
        <v>0</v>
      </c>
      <c r="M18" s="103">
        <v>1</v>
      </c>
      <c r="N18" s="104">
        <f>L18*M18</f>
        <v>0</v>
      </c>
      <c r="P18" s="97"/>
      <c r="Q18" s="97"/>
      <c r="R18" s="98" t="s">
        <v>179</v>
      </c>
      <c r="S18" s="105">
        <v>0</v>
      </c>
      <c r="T18" s="100">
        <v>0</v>
      </c>
      <c r="U18" s="100">
        <v>0</v>
      </c>
      <c r="V18" s="100">
        <v>0</v>
      </c>
      <c r="W18" s="105">
        <v>4</v>
      </c>
      <c r="X18" s="100">
        <v>0</v>
      </c>
      <c r="Y18" s="106">
        <f>W18+1</f>
        <v>5</v>
      </c>
      <c r="Z18" s="100">
        <v>0</v>
      </c>
      <c r="AA18" s="102">
        <f t="shared" si="3"/>
        <v>0</v>
      </c>
      <c r="AB18" s="107">
        <v>1</v>
      </c>
      <c r="AC18" s="104">
        <f>AA18*AB18</f>
        <v>0</v>
      </c>
    </row>
    <row r="19" spans="1:29" ht="15.75" thickBot="1" x14ac:dyDescent="0.3">
      <c r="A19" s="108"/>
      <c r="B19" s="108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1">
        <f>SUM(N14:N18)</f>
        <v>0</v>
      </c>
      <c r="P19" s="108"/>
      <c r="Q19" s="108"/>
      <c r="R19" s="109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1">
        <f>SUM(AC14:AC18)</f>
        <v>0</v>
      </c>
    </row>
    <row r="22" spans="1:29" x14ac:dyDescent="0.25">
      <c r="A22" s="763" t="s">
        <v>108</v>
      </c>
      <c r="B22" s="764"/>
      <c r="C22" s="764"/>
      <c r="D22" s="764"/>
      <c r="E22" s="764"/>
      <c r="F22" s="764"/>
      <c r="G22" s="764"/>
      <c r="H22" s="764"/>
      <c r="I22" s="764"/>
      <c r="J22" s="764"/>
      <c r="K22" s="764"/>
      <c r="L22" s="764"/>
      <c r="M22" s="764"/>
      <c r="N22" s="765"/>
      <c r="P22" s="763" t="s">
        <v>108</v>
      </c>
      <c r="Q22" s="764"/>
      <c r="R22" s="764"/>
      <c r="S22" s="764"/>
      <c r="T22" s="764"/>
      <c r="U22" s="764"/>
      <c r="V22" s="764"/>
      <c r="W22" s="764"/>
      <c r="X22" s="764"/>
      <c r="Y22" s="764"/>
      <c r="Z22" s="764"/>
      <c r="AA22" s="764"/>
      <c r="AB22" s="764"/>
      <c r="AC22" s="765"/>
    </row>
    <row r="23" spans="1:29" s="96" customFormat="1" ht="27" x14ac:dyDescent="0.25">
      <c r="A23" s="93" t="s">
        <v>165</v>
      </c>
      <c r="B23" s="93" t="s">
        <v>166</v>
      </c>
      <c r="C23" s="93" t="s">
        <v>167</v>
      </c>
      <c r="D23" s="93" t="s">
        <v>168</v>
      </c>
      <c r="E23" s="93" t="s">
        <v>169</v>
      </c>
      <c r="F23" s="93" t="s">
        <v>170</v>
      </c>
      <c r="G23" s="93" t="s">
        <v>171</v>
      </c>
      <c r="H23" s="93" t="s">
        <v>172</v>
      </c>
      <c r="I23" s="93" t="s">
        <v>173</v>
      </c>
      <c r="J23" s="93" t="s">
        <v>174</v>
      </c>
      <c r="K23" s="93" t="s">
        <v>175</v>
      </c>
      <c r="L23" s="94" t="s">
        <v>176</v>
      </c>
      <c r="M23" s="95" t="s">
        <v>177</v>
      </c>
      <c r="N23" s="94" t="s">
        <v>178</v>
      </c>
      <c r="P23" s="93" t="s">
        <v>165</v>
      </c>
      <c r="Q23" s="93" t="s">
        <v>166</v>
      </c>
      <c r="R23" s="93" t="s">
        <v>167</v>
      </c>
      <c r="S23" s="93" t="s">
        <v>168</v>
      </c>
      <c r="T23" s="93" t="s">
        <v>169</v>
      </c>
      <c r="U23" s="93" t="s">
        <v>170</v>
      </c>
      <c r="V23" s="93" t="s">
        <v>171</v>
      </c>
      <c r="W23" s="93" t="s">
        <v>172</v>
      </c>
      <c r="X23" s="93" t="s">
        <v>173</v>
      </c>
      <c r="Y23" s="93" t="s">
        <v>174</v>
      </c>
      <c r="Z23" s="93" t="s">
        <v>175</v>
      </c>
      <c r="AA23" s="94" t="s">
        <v>176</v>
      </c>
      <c r="AB23" s="95" t="s">
        <v>177</v>
      </c>
      <c r="AC23" s="94" t="s">
        <v>178</v>
      </c>
    </row>
    <row r="24" spans="1:29" x14ac:dyDescent="0.25">
      <c r="A24" s="97"/>
      <c r="B24" s="97"/>
      <c r="C24" s="98" t="s">
        <v>179</v>
      </c>
      <c r="D24" s="99">
        <v>0</v>
      </c>
      <c r="E24" s="100">
        <v>0</v>
      </c>
      <c r="F24" s="100">
        <v>0</v>
      </c>
      <c r="G24" s="100">
        <v>0</v>
      </c>
      <c r="H24" s="99">
        <v>0</v>
      </c>
      <c r="I24" s="100">
        <v>0</v>
      </c>
      <c r="J24" s="101">
        <f>H24+1</f>
        <v>1</v>
      </c>
      <c r="K24" s="100">
        <v>0</v>
      </c>
      <c r="L24" s="102">
        <f t="shared" ref="L24:L28" si="4">(D24*SUM((E24+F24+G24)+(H24*I24)+(J24*K24)))</f>
        <v>0</v>
      </c>
      <c r="M24" s="103">
        <v>1</v>
      </c>
      <c r="N24" s="104">
        <f>L24*M24</f>
        <v>0</v>
      </c>
      <c r="P24" s="97"/>
      <c r="Q24" s="97"/>
      <c r="R24" s="98" t="s">
        <v>179</v>
      </c>
      <c r="S24" s="105">
        <v>0</v>
      </c>
      <c r="T24" s="100">
        <v>0</v>
      </c>
      <c r="U24" s="100">
        <v>0</v>
      </c>
      <c r="V24" s="100">
        <v>0</v>
      </c>
      <c r="W24" s="105">
        <v>4</v>
      </c>
      <c r="X24" s="100">
        <v>0</v>
      </c>
      <c r="Y24" s="106">
        <f>W24+1</f>
        <v>5</v>
      </c>
      <c r="Z24" s="100">
        <v>0</v>
      </c>
      <c r="AA24" s="102">
        <f t="shared" ref="AA24:AA28" si="5">(S24*SUM((T24+U24+V24)+(W24*X24)+(Y24*Z24)))</f>
        <v>0</v>
      </c>
      <c r="AB24" s="107">
        <v>1</v>
      </c>
      <c r="AC24" s="104">
        <f>AA24*AB24</f>
        <v>0</v>
      </c>
    </row>
    <row r="25" spans="1:29" x14ac:dyDescent="0.25">
      <c r="A25" s="97"/>
      <c r="B25" s="97"/>
      <c r="C25" s="98" t="s">
        <v>179</v>
      </c>
      <c r="D25" s="99">
        <v>0</v>
      </c>
      <c r="E25" s="100">
        <v>0</v>
      </c>
      <c r="F25" s="100">
        <v>0</v>
      </c>
      <c r="G25" s="100">
        <v>0</v>
      </c>
      <c r="H25" s="99">
        <v>0</v>
      </c>
      <c r="I25" s="100">
        <v>0</v>
      </c>
      <c r="J25" s="101">
        <f>H25+1</f>
        <v>1</v>
      </c>
      <c r="K25" s="100">
        <v>0</v>
      </c>
      <c r="L25" s="102">
        <f t="shared" si="4"/>
        <v>0</v>
      </c>
      <c r="M25" s="103">
        <v>1</v>
      </c>
      <c r="N25" s="104">
        <f>L25*M25</f>
        <v>0</v>
      </c>
      <c r="P25" s="97"/>
      <c r="Q25" s="97"/>
      <c r="R25" s="98" t="s">
        <v>179</v>
      </c>
      <c r="S25" s="105">
        <v>0</v>
      </c>
      <c r="T25" s="100">
        <v>0</v>
      </c>
      <c r="U25" s="100">
        <v>0</v>
      </c>
      <c r="V25" s="100">
        <v>0</v>
      </c>
      <c r="W25" s="105">
        <v>4</v>
      </c>
      <c r="X25" s="100">
        <v>0</v>
      </c>
      <c r="Y25" s="106">
        <f>W25+1</f>
        <v>5</v>
      </c>
      <c r="Z25" s="100">
        <v>0</v>
      </c>
      <c r="AA25" s="102">
        <f t="shared" si="5"/>
        <v>0</v>
      </c>
      <c r="AB25" s="107">
        <v>1</v>
      </c>
      <c r="AC25" s="104">
        <f>AA25*AB25</f>
        <v>0</v>
      </c>
    </row>
    <row r="26" spans="1:29" x14ac:dyDescent="0.25">
      <c r="A26" s="97"/>
      <c r="B26" s="97"/>
      <c r="C26" s="98" t="s">
        <v>179</v>
      </c>
      <c r="D26" s="99">
        <v>0</v>
      </c>
      <c r="E26" s="100">
        <v>0</v>
      </c>
      <c r="F26" s="100">
        <v>0</v>
      </c>
      <c r="G26" s="100">
        <v>0</v>
      </c>
      <c r="H26" s="99">
        <v>0</v>
      </c>
      <c r="I26" s="100">
        <v>0</v>
      </c>
      <c r="J26" s="101">
        <f>H26+1</f>
        <v>1</v>
      </c>
      <c r="K26" s="100">
        <v>0</v>
      </c>
      <c r="L26" s="102">
        <f t="shared" si="4"/>
        <v>0</v>
      </c>
      <c r="M26" s="103">
        <v>1</v>
      </c>
      <c r="N26" s="104">
        <f>L26*M26</f>
        <v>0</v>
      </c>
      <c r="P26" s="97"/>
      <c r="Q26" s="97"/>
      <c r="R26" s="98" t="s">
        <v>179</v>
      </c>
      <c r="S26" s="105">
        <v>0</v>
      </c>
      <c r="T26" s="100">
        <v>0</v>
      </c>
      <c r="U26" s="100">
        <v>0</v>
      </c>
      <c r="V26" s="100">
        <v>0</v>
      </c>
      <c r="W26" s="105">
        <v>4</v>
      </c>
      <c r="X26" s="100">
        <v>0</v>
      </c>
      <c r="Y26" s="106">
        <f>W26+1</f>
        <v>5</v>
      </c>
      <c r="Z26" s="100">
        <v>0</v>
      </c>
      <c r="AA26" s="102">
        <f t="shared" si="5"/>
        <v>0</v>
      </c>
      <c r="AB26" s="107">
        <v>1</v>
      </c>
      <c r="AC26" s="104">
        <f>AA26*AB26</f>
        <v>0</v>
      </c>
    </row>
    <row r="27" spans="1:29" x14ac:dyDescent="0.25">
      <c r="A27" s="97"/>
      <c r="B27" s="97"/>
      <c r="C27" s="98" t="s">
        <v>179</v>
      </c>
      <c r="D27" s="99">
        <v>0</v>
      </c>
      <c r="E27" s="100">
        <v>0</v>
      </c>
      <c r="F27" s="100">
        <v>0</v>
      </c>
      <c r="G27" s="100">
        <v>0</v>
      </c>
      <c r="H27" s="99">
        <v>0</v>
      </c>
      <c r="I27" s="100">
        <v>0</v>
      </c>
      <c r="J27" s="101">
        <f>H27+1</f>
        <v>1</v>
      </c>
      <c r="K27" s="100">
        <v>0</v>
      </c>
      <c r="L27" s="102">
        <f t="shared" si="4"/>
        <v>0</v>
      </c>
      <c r="M27" s="103">
        <v>1</v>
      </c>
      <c r="N27" s="104">
        <f>L27*M27</f>
        <v>0</v>
      </c>
      <c r="P27" s="97"/>
      <c r="Q27" s="97"/>
      <c r="R27" s="98" t="s">
        <v>179</v>
      </c>
      <c r="S27" s="105">
        <v>0</v>
      </c>
      <c r="T27" s="100">
        <v>0</v>
      </c>
      <c r="U27" s="100">
        <v>0</v>
      </c>
      <c r="V27" s="100">
        <v>0</v>
      </c>
      <c r="W27" s="105">
        <v>4</v>
      </c>
      <c r="X27" s="100">
        <v>0</v>
      </c>
      <c r="Y27" s="106">
        <f>W27+1</f>
        <v>5</v>
      </c>
      <c r="Z27" s="100">
        <v>0</v>
      </c>
      <c r="AA27" s="102">
        <f t="shared" si="5"/>
        <v>0</v>
      </c>
      <c r="AB27" s="107">
        <v>1</v>
      </c>
      <c r="AC27" s="104">
        <f>AA27*AB27</f>
        <v>0</v>
      </c>
    </row>
    <row r="28" spans="1:29" ht="15.75" thickBot="1" x14ac:dyDescent="0.3">
      <c r="A28" s="97"/>
      <c r="B28" s="97"/>
      <c r="C28" s="98" t="s">
        <v>179</v>
      </c>
      <c r="D28" s="99">
        <v>0</v>
      </c>
      <c r="E28" s="100">
        <v>0</v>
      </c>
      <c r="F28" s="100">
        <v>0</v>
      </c>
      <c r="G28" s="100">
        <v>0</v>
      </c>
      <c r="H28" s="99">
        <v>0</v>
      </c>
      <c r="I28" s="100">
        <v>0</v>
      </c>
      <c r="J28" s="101">
        <f>H28+1</f>
        <v>1</v>
      </c>
      <c r="K28" s="100">
        <v>0</v>
      </c>
      <c r="L28" s="102">
        <f t="shared" si="4"/>
        <v>0</v>
      </c>
      <c r="M28" s="103">
        <v>1</v>
      </c>
      <c r="N28" s="104">
        <f>L28*M28</f>
        <v>0</v>
      </c>
      <c r="P28" s="97"/>
      <c r="Q28" s="97"/>
      <c r="R28" s="98" t="s">
        <v>179</v>
      </c>
      <c r="S28" s="105">
        <v>0</v>
      </c>
      <c r="T28" s="100">
        <v>0</v>
      </c>
      <c r="U28" s="100">
        <v>0</v>
      </c>
      <c r="V28" s="100">
        <v>0</v>
      </c>
      <c r="W28" s="105">
        <v>4</v>
      </c>
      <c r="X28" s="100">
        <v>0</v>
      </c>
      <c r="Y28" s="106">
        <f>W28+1</f>
        <v>5</v>
      </c>
      <c r="Z28" s="100">
        <v>0</v>
      </c>
      <c r="AA28" s="102">
        <f t="shared" si="5"/>
        <v>0</v>
      </c>
      <c r="AB28" s="107">
        <v>1</v>
      </c>
      <c r="AC28" s="104">
        <f>AA28*AB28</f>
        <v>0</v>
      </c>
    </row>
    <row r="29" spans="1:29" ht="15.75" thickBot="1" x14ac:dyDescent="0.3">
      <c r="A29" s="108"/>
      <c r="B29" s="108"/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>
        <f>SUM(N24:N28)</f>
        <v>0</v>
      </c>
      <c r="P29" s="108"/>
      <c r="Q29" s="108"/>
      <c r="R29" s="109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>
        <f>SUM(AC24:AC28)</f>
        <v>0</v>
      </c>
    </row>
    <row r="32" spans="1:29" x14ac:dyDescent="0.25">
      <c r="A32" s="763" t="s">
        <v>109</v>
      </c>
      <c r="B32" s="764"/>
      <c r="C32" s="764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5"/>
      <c r="P32" s="763" t="s">
        <v>109</v>
      </c>
      <c r="Q32" s="764"/>
      <c r="R32" s="764"/>
      <c r="S32" s="764"/>
      <c r="T32" s="764"/>
      <c r="U32" s="764"/>
      <c r="V32" s="764"/>
      <c r="W32" s="764"/>
      <c r="X32" s="764"/>
      <c r="Y32" s="764"/>
      <c r="Z32" s="764"/>
      <c r="AA32" s="764"/>
      <c r="AB32" s="764"/>
      <c r="AC32" s="765"/>
    </row>
    <row r="33" spans="1:29" s="96" customFormat="1" ht="27" x14ac:dyDescent="0.25">
      <c r="A33" s="93" t="s">
        <v>165</v>
      </c>
      <c r="B33" s="93" t="s">
        <v>166</v>
      </c>
      <c r="C33" s="93" t="s">
        <v>167</v>
      </c>
      <c r="D33" s="93" t="s">
        <v>168</v>
      </c>
      <c r="E33" s="93" t="s">
        <v>169</v>
      </c>
      <c r="F33" s="93" t="s">
        <v>170</v>
      </c>
      <c r="G33" s="93" t="s">
        <v>171</v>
      </c>
      <c r="H33" s="93" t="s">
        <v>172</v>
      </c>
      <c r="I33" s="93" t="s">
        <v>173</v>
      </c>
      <c r="J33" s="93" t="s">
        <v>174</v>
      </c>
      <c r="K33" s="93" t="s">
        <v>175</v>
      </c>
      <c r="L33" s="94" t="s">
        <v>176</v>
      </c>
      <c r="M33" s="95" t="s">
        <v>177</v>
      </c>
      <c r="N33" s="94" t="s">
        <v>178</v>
      </c>
      <c r="P33" s="93" t="s">
        <v>165</v>
      </c>
      <c r="Q33" s="93" t="s">
        <v>166</v>
      </c>
      <c r="R33" s="93" t="s">
        <v>167</v>
      </c>
      <c r="S33" s="93" t="s">
        <v>168</v>
      </c>
      <c r="T33" s="93" t="s">
        <v>169</v>
      </c>
      <c r="U33" s="93" t="s">
        <v>170</v>
      </c>
      <c r="V33" s="93" t="s">
        <v>171</v>
      </c>
      <c r="W33" s="93" t="s">
        <v>172</v>
      </c>
      <c r="X33" s="93" t="s">
        <v>173</v>
      </c>
      <c r="Y33" s="93" t="s">
        <v>174</v>
      </c>
      <c r="Z33" s="93" t="s">
        <v>175</v>
      </c>
      <c r="AA33" s="94" t="s">
        <v>176</v>
      </c>
      <c r="AB33" s="95" t="s">
        <v>177</v>
      </c>
      <c r="AC33" s="94" t="s">
        <v>178</v>
      </c>
    </row>
    <row r="34" spans="1:29" x14ac:dyDescent="0.25">
      <c r="A34" s="97"/>
      <c r="B34" s="97"/>
      <c r="C34" s="98" t="s">
        <v>179</v>
      </c>
      <c r="D34" s="99">
        <v>0</v>
      </c>
      <c r="E34" s="100">
        <v>0</v>
      </c>
      <c r="F34" s="100">
        <v>0</v>
      </c>
      <c r="G34" s="100">
        <v>0</v>
      </c>
      <c r="H34" s="99">
        <v>0</v>
      </c>
      <c r="I34" s="100">
        <v>0</v>
      </c>
      <c r="J34" s="101">
        <f>H34+1</f>
        <v>1</v>
      </c>
      <c r="K34" s="100">
        <v>0</v>
      </c>
      <c r="L34" s="102">
        <f t="shared" ref="L34:L38" si="6">(D34*SUM((E34+F34+G34)+(H34*I34)+(J34*K34)))</f>
        <v>0</v>
      </c>
      <c r="M34" s="103">
        <v>1</v>
      </c>
      <c r="N34" s="104">
        <f>L34*M34</f>
        <v>0</v>
      </c>
      <c r="P34" s="97"/>
      <c r="Q34" s="97"/>
      <c r="R34" s="98" t="s">
        <v>179</v>
      </c>
      <c r="S34" s="105">
        <v>0</v>
      </c>
      <c r="T34" s="100">
        <v>0</v>
      </c>
      <c r="U34" s="100">
        <v>0</v>
      </c>
      <c r="V34" s="100">
        <v>0</v>
      </c>
      <c r="W34" s="105">
        <v>4</v>
      </c>
      <c r="X34" s="100">
        <v>0</v>
      </c>
      <c r="Y34" s="106">
        <f>W34+1</f>
        <v>5</v>
      </c>
      <c r="Z34" s="100">
        <v>0</v>
      </c>
      <c r="AA34" s="102">
        <f t="shared" ref="AA34:AA38" si="7">(S34*SUM((T34+U34+V34)+(W34*X34)+(Y34*Z34)))</f>
        <v>0</v>
      </c>
      <c r="AB34" s="107">
        <v>1</v>
      </c>
      <c r="AC34" s="104">
        <f>AA34*AB34</f>
        <v>0</v>
      </c>
    </row>
    <row r="35" spans="1:29" x14ac:dyDescent="0.25">
      <c r="A35" s="97"/>
      <c r="B35" s="97"/>
      <c r="C35" s="98" t="s">
        <v>179</v>
      </c>
      <c r="D35" s="99">
        <v>0</v>
      </c>
      <c r="E35" s="100">
        <v>0</v>
      </c>
      <c r="F35" s="100">
        <v>0</v>
      </c>
      <c r="G35" s="100">
        <v>0</v>
      </c>
      <c r="H35" s="99">
        <v>0</v>
      </c>
      <c r="I35" s="100">
        <v>0</v>
      </c>
      <c r="J35" s="101">
        <f>H35+1</f>
        <v>1</v>
      </c>
      <c r="K35" s="100">
        <v>0</v>
      </c>
      <c r="L35" s="102">
        <f t="shared" si="6"/>
        <v>0</v>
      </c>
      <c r="M35" s="103">
        <v>1</v>
      </c>
      <c r="N35" s="104">
        <f>L35*M35</f>
        <v>0</v>
      </c>
      <c r="P35" s="97"/>
      <c r="Q35" s="97"/>
      <c r="R35" s="98" t="s">
        <v>179</v>
      </c>
      <c r="S35" s="105">
        <v>0</v>
      </c>
      <c r="T35" s="100">
        <v>0</v>
      </c>
      <c r="U35" s="100">
        <v>0</v>
      </c>
      <c r="V35" s="100">
        <v>0</v>
      </c>
      <c r="W35" s="105">
        <v>4</v>
      </c>
      <c r="X35" s="100">
        <v>0</v>
      </c>
      <c r="Y35" s="106">
        <f>W35+1</f>
        <v>5</v>
      </c>
      <c r="Z35" s="100">
        <v>0</v>
      </c>
      <c r="AA35" s="102">
        <f t="shared" si="7"/>
        <v>0</v>
      </c>
      <c r="AB35" s="107">
        <v>1</v>
      </c>
      <c r="AC35" s="104">
        <f>AA35*AB35</f>
        <v>0</v>
      </c>
    </row>
    <row r="36" spans="1:29" x14ac:dyDescent="0.25">
      <c r="A36" s="97"/>
      <c r="B36" s="97"/>
      <c r="C36" s="98" t="s">
        <v>179</v>
      </c>
      <c r="D36" s="99">
        <v>0</v>
      </c>
      <c r="E36" s="100">
        <v>0</v>
      </c>
      <c r="F36" s="100">
        <v>0</v>
      </c>
      <c r="G36" s="100">
        <v>0</v>
      </c>
      <c r="H36" s="99">
        <v>0</v>
      </c>
      <c r="I36" s="100">
        <v>0</v>
      </c>
      <c r="J36" s="101">
        <f>H36+1</f>
        <v>1</v>
      </c>
      <c r="K36" s="100">
        <v>0</v>
      </c>
      <c r="L36" s="102">
        <f t="shared" si="6"/>
        <v>0</v>
      </c>
      <c r="M36" s="103">
        <v>1</v>
      </c>
      <c r="N36" s="104">
        <f>L36*M36</f>
        <v>0</v>
      </c>
      <c r="P36" s="97"/>
      <c r="Q36" s="97"/>
      <c r="R36" s="98" t="s">
        <v>179</v>
      </c>
      <c r="S36" s="105">
        <v>0</v>
      </c>
      <c r="T36" s="100">
        <v>0</v>
      </c>
      <c r="U36" s="100">
        <v>0</v>
      </c>
      <c r="V36" s="100">
        <v>0</v>
      </c>
      <c r="W36" s="105">
        <v>4</v>
      </c>
      <c r="X36" s="100">
        <v>0</v>
      </c>
      <c r="Y36" s="106">
        <f>W36+1</f>
        <v>5</v>
      </c>
      <c r="Z36" s="100">
        <v>0</v>
      </c>
      <c r="AA36" s="102">
        <f t="shared" si="7"/>
        <v>0</v>
      </c>
      <c r="AB36" s="107">
        <v>1</v>
      </c>
      <c r="AC36" s="104">
        <f>AA36*AB36</f>
        <v>0</v>
      </c>
    </row>
    <row r="37" spans="1:29" x14ac:dyDescent="0.25">
      <c r="A37" s="97"/>
      <c r="B37" s="97"/>
      <c r="C37" s="98" t="s">
        <v>179</v>
      </c>
      <c r="D37" s="99">
        <v>0</v>
      </c>
      <c r="E37" s="100">
        <v>0</v>
      </c>
      <c r="F37" s="100">
        <v>0</v>
      </c>
      <c r="G37" s="100">
        <v>0</v>
      </c>
      <c r="H37" s="99">
        <v>0</v>
      </c>
      <c r="I37" s="100">
        <v>0</v>
      </c>
      <c r="J37" s="101">
        <f>H37+1</f>
        <v>1</v>
      </c>
      <c r="K37" s="100">
        <v>0</v>
      </c>
      <c r="L37" s="102">
        <f t="shared" si="6"/>
        <v>0</v>
      </c>
      <c r="M37" s="103">
        <v>1</v>
      </c>
      <c r="N37" s="104">
        <f>L37*M37</f>
        <v>0</v>
      </c>
      <c r="P37" s="97"/>
      <c r="Q37" s="97"/>
      <c r="R37" s="98" t="s">
        <v>179</v>
      </c>
      <c r="S37" s="105">
        <v>0</v>
      </c>
      <c r="T37" s="100">
        <v>0</v>
      </c>
      <c r="U37" s="100">
        <v>0</v>
      </c>
      <c r="V37" s="100">
        <v>0</v>
      </c>
      <c r="W37" s="105">
        <v>4</v>
      </c>
      <c r="X37" s="100">
        <v>0</v>
      </c>
      <c r="Y37" s="106">
        <f>W37+1</f>
        <v>5</v>
      </c>
      <c r="Z37" s="100">
        <v>0</v>
      </c>
      <c r="AA37" s="102">
        <f t="shared" si="7"/>
        <v>0</v>
      </c>
      <c r="AB37" s="107">
        <v>1</v>
      </c>
      <c r="AC37" s="104">
        <f>AA37*AB37</f>
        <v>0</v>
      </c>
    </row>
    <row r="38" spans="1:29" ht="15.75" thickBot="1" x14ac:dyDescent="0.3">
      <c r="A38" s="97"/>
      <c r="B38" s="97"/>
      <c r="C38" s="98" t="s">
        <v>179</v>
      </c>
      <c r="D38" s="99">
        <v>0</v>
      </c>
      <c r="E38" s="100">
        <v>0</v>
      </c>
      <c r="F38" s="100">
        <v>0</v>
      </c>
      <c r="G38" s="100">
        <v>0</v>
      </c>
      <c r="H38" s="99">
        <v>0</v>
      </c>
      <c r="I38" s="100">
        <v>0</v>
      </c>
      <c r="J38" s="101">
        <f>H38+1</f>
        <v>1</v>
      </c>
      <c r="K38" s="100">
        <v>0</v>
      </c>
      <c r="L38" s="102">
        <f t="shared" si="6"/>
        <v>0</v>
      </c>
      <c r="M38" s="103">
        <v>1</v>
      </c>
      <c r="N38" s="104">
        <f>L38*M38</f>
        <v>0</v>
      </c>
      <c r="P38" s="97"/>
      <c r="Q38" s="97"/>
      <c r="R38" s="98" t="s">
        <v>179</v>
      </c>
      <c r="S38" s="105">
        <v>0</v>
      </c>
      <c r="T38" s="100">
        <v>0</v>
      </c>
      <c r="U38" s="100">
        <v>0</v>
      </c>
      <c r="V38" s="100">
        <v>0</v>
      </c>
      <c r="W38" s="105">
        <v>4</v>
      </c>
      <c r="X38" s="100">
        <v>0</v>
      </c>
      <c r="Y38" s="106">
        <f>W38+1</f>
        <v>5</v>
      </c>
      <c r="Z38" s="100">
        <v>0</v>
      </c>
      <c r="AA38" s="102">
        <f t="shared" si="7"/>
        <v>0</v>
      </c>
      <c r="AB38" s="107">
        <v>1</v>
      </c>
      <c r="AC38" s="104">
        <f>AA38*AB38</f>
        <v>0</v>
      </c>
    </row>
    <row r="39" spans="1:29" ht="15.75" thickBot="1" x14ac:dyDescent="0.3">
      <c r="A39" s="108"/>
      <c r="B39" s="108"/>
      <c r="C39" s="109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1">
        <f>SUM(N34:N38)</f>
        <v>0</v>
      </c>
      <c r="P39" s="108"/>
      <c r="Q39" s="108"/>
      <c r="R39" s="109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1">
        <f>SUM(AC34:AC38)</f>
        <v>0</v>
      </c>
    </row>
    <row r="42" spans="1:29" x14ac:dyDescent="0.25">
      <c r="A42" s="763" t="s">
        <v>110</v>
      </c>
      <c r="B42" s="764"/>
      <c r="C42" s="764"/>
      <c r="D42" s="764"/>
      <c r="E42" s="764"/>
      <c r="F42" s="764"/>
      <c r="G42" s="764"/>
      <c r="H42" s="764"/>
      <c r="I42" s="764"/>
      <c r="J42" s="764"/>
      <c r="K42" s="764"/>
      <c r="L42" s="764"/>
      <c r="M42" s="764"/>
      <c r="N42" s="765"/>
      <c r="P42" s="763" t="s">
        <v>110</v>
      </c>
      <c r="Q42" s="764"/>
      <c r="R42" s="764"/>
      <c r="S42" s="764"/>
      <c r="T42" s="764"/>
      <c r="U42" s="764"/>
      <c r="V42" s="764"/>
      <c r="W42" s="764"/>
      <c r="X42" s="764"/>
      <c r="Y42" s="764"/>
      <c r="Z42" s="764"/>
      <c r="AA42" s="764"/>
      <c r="AB42" s="764"/>
      <c r="AC42" s="765"/>
    </row>
    <row r="43" spans="1:29" s="96" customFormat="1" ht="27" x14ac:dyDescent="0.25">
      <c r="A43" s="93" t="s">
        <v>165</v>
      </c>
      <c r="B43" s="93" t="s">
        <v>166</v>
      </c>
      <c r="C43" s="93" t="s">
        <v>167</v>
      </c>
      <c r="D43" s="93" t="s">
        <v>168</v>
      </c>
      <c r="E43" s="93" t="s">
        <v>169</v>
      </c>
      <c r="F43" s="93" t="s">
        <v>170</v>
      </c>
      <c r="G43" s="93" t="s">
        <v>171</v>
      </c>
      <c r="H43" s="93" t="s">
        <v>172</v>
      </c>
      <c r="I43" s="93" t="s">
        <v>173</v>
      </c>
      <c r="J43" s="93" t="s">
        <v>174</v>
      </c>
      <c r="K43" s="93" t="s">
        <v>175</v>
      </c>
      <c r="L43" s="94" t="s">
        <v>176</v>
      </c>
      <c r="M43" s="95" t="s">
        <v>177</v>
      </c>
      <c r="N43" s="94" t="s">
        <v>178</v>
      </c>
      <c r="P43" s="93" t="s">
        <v>165</v>
      </c>
      <c r="Q43" s="93" t="s">
        <v>166</v>
      </c>
      <c r="R43" s="93" t="s">
        <v>167</v>
      </c>
      <c r="S43" s="93" t="s">
        <v>168</v>
      </c>
      <c r="T43" s="93" t="s">
        <v>169</v>
      </c>
      <c r="U43" s="93" t="s">
        <v>170</v>
      </c>
      <c r="V43" s="93" t="s">
        <v>171</v>
      </c>
      <c r="W43" s="93" t="s">
        <v>172</v>
      </c>
      <c r="X43" s="93" t="s">
        <v>173</v>
      </c>
      <c r="Y43" s="93" t="s">
        <v>174</v>
      </c>
      <c r="Z43" s="93" t="s">
        <v>175</v>
      </c>
      <c r="AA43" s="94" t="s">
        <v>176</v>
      </c>
      <c r="AB43" s="95" t="s">
        <v>177</v>
      </c>
      <c r="AC43" s="94" t="s">
        <v>178</v>
      </c>
    </row>
    <row r="44" spans="1:29" x14ac:dyDescent="0.25">
      <c r="A44" s="97"/>
      <c r="B44" s="97"/>
      <c r="C44" s="98" t="s">
        <v>179</v>
      </c>
      <c r="D44" s="99">
        <v>0</v>
      </c>
      <c r="E44" s="100">
        <v>0</v>
      </c>
      <c r="F44" s="100">
        <v>0</v>
      </c>
      <c r="G44" s="100">
        <v>0</v>
      </c>
      <c r="H44" s="99">
        <v>0</v>
      </c>
      <c r="I44" s="100">
        <v>0</v>
      </c>
      <c r="J44" s="101">
        <f>H44+1</f>
        <v>1</v>
      </c>
      <c r="K44" s="100">
        <v>0</v>
      </c>
      <c r="L44" s="102">
        <f t="shared" ref="L44:L48" si="8">(D44*SUM((E44+F44+G44)+(H44*I44)+(J44*K44)))</f>
        <v>0</v>
      </c>
      <c r="M44" s="103">
        <v>1</v>
      </c>
      <c r="N44" s="104">
        <f>L44*M44</f>
        <v>0</v>
      </c>
      <c r="P44" s="97"/>
      <c r="Q44" s="97"/>
      <c r="R44" s="98" t="s">
        <v>179</v>
      </c>
      <c r="S44" s="105">
        <v>0</v>
      </c>
      <c r="T44" s="100">
        <v>0</v>
      </c>
      <c r="U44" s="100">
        <v>0</v>
      </c>
      <c r="V44" s="100">
        <v>0</v>
      </c>
      <c r="W44" s="105">
        <v>4</v>
      </c>
      <c r="X44" s="100">
        <v>0</v>
      </c>
      <c r="Y44" s="106">
        <f>W44+1</f>
        <v>5</v>
      </c>
      <c r="Z44" s="100">
        <v>0</v>
      </c>
      <c r="AA44" s="102">
        <f t="shared" ref="AA44:AA48" si="9">(S44*SUM((T44+U44+V44)+(W44*X44)+(Y44*Z44)))</f>
        <v>0</v>
      </c>
      <c r="AB44" s="107">
        <v>1</v>
      </c>
      <c r="AC44" s="104">
        <f>AA44*AB44</f>
        <v>0</v>
      </c>
    </row>
    <row r="45" spans="1:29" x14ac:dyDescent="0.25">
      <c r="A45" s="97"/>
      <c r="B45" s="97"/>
      <c r="C45" s="98" t="s">
        <v>179</v>
      </c>
      <c r="D45" s="99">
        <v>0</v>
      </c>
      <c r="E45" s="100">
        <v>0</v>
      </c>
      <c r="F45" s="100">
        <v>0</v>
      </c>
      <c r="G45" s="100">
        <v>0</v>
      </c>
      <c r="H45" s="99">
        <v>0</v>
      </c>
      <c r="I45" s="100">
        <v>0</v>
      </c>
      <c r="J45" s="101">
        <f>H45+1</f>
        <v>1</v>
      </c>
      <c r="K45" s="100">
        <v>0</v>
      </c>
      <c r="L45" s="102">
        <f t="shared" si="8"/>
        <v>0</v>
      </c>
      <c r="M45" s="103">
        <v>1</v>
      </c>
      <c r="N45" s="104">
        <f>L45*M45</f>
        <v>0</v>
      </c>
      <c r="P45" s="97"/>
      <c r="Q45" s="97"/>
      <c r="R45" s="98" t="s">
        <v>179</v>
      </c>
      <c r="S45" s="105">
        <v>0</v>
      </c>
      <c r="T45" s="100">
        <v>0</v>
      </c>
      <c r="U45" s="100">
        <v>0</v>
      </c>
      <c r="V45" s="100">
        <v>0</v>
      </c>
      <c r="W45" s="105">
        <v>4</v>
      </c>
      <c r="X45" s="100">
        <v>0</v>
      </c>
      <c r="Y45" s="106">
        <f>W45+1</f>
        <v>5</v>
      </c>
      <c r="Z45" s="100">
        <v>0</v>
      </c>
      <c r="AA45" s="102">
        <f t="shared" si="9"/>
        <v>0</v>
      </c>
      <c r="AB45" s="107">
        <v>1</v>
      </c>
      <c r="AC45" s="104">
        <f>AA45*AB45</f>
        <v>0</v>
      </c>
    </row>
    <row r="46" spans="1:29" x14ac:dyDescent="0.25">
      <c r="A46" s="97"/>
      <c r="B46" s="97"/>
      <c r="C46" s="98" t="s">
        <v>179</v>
      </c>
      <c r="D46" s="99">
        <v>0</v>
      </c>
      <c r="E46" s="100">
        <v>0</v>
      </c>
      <c r="F46" s="100">
        <v>0</v>
      </c>
      <c r="G46" s="100">
        <v>0</v>
      </c>
      <c r="H46" s="99">
        <v>0</v>
      </c>
      <c r="I46" s="100">
        <v>0</v>
      </c>
      <c r="J46" s="101">
        <f>H46+1</f>
        <v>1</v>
      </c>
      <c r="K46" s="100">
        <v>0</v>
      </c>
      <c r="L46" s="102">
        <f t="shared" si="8"/>
        <v>0</v>
      </c>
      <c r="M46" s="103">
        <v>1</v>
      </c>
      <c r="N46" s="104">
        <f>L46*M46</f>
        <v>0</v>
      </c>
      <c r="P46" s="97"/>
      <c r="Q46" s="97"/>
      <c r="R46" s="98" t="s">
        <v>179</v>
      </c>
      <c r="S46" s="105">
        <v>0</v>
      </c>
      <c r="T46" s="100">
        <v>0</v>
      </c>
      <c r="U46" s="100">
        <v>0</v>
      </c>
      <c r="V46" s="100">
        <v>0</v>
      </c>
      <c r="W46" s="105">
        <v>4</v>
      </c>
      <c r="X46" s="100">
        <v>0</v>
      </c>
      <c r="Y46" s="106">
        <f>W46+1</f>
        <v>5</v>
      </c>
      <c r="Z46" s="100">
        <v>0</v>
      </c>
      <c r="AA46" s="102">
        <f t="shared" si="9"/>
        <v>0</v>
      </c>
      <c r="AB46" s="107">
        <v>1</v>
      </c>
      <c r="AC46" s="104">
        <f>AA46*AB46</f>
        <v>0</v>
      </c>
    </row>
    <row r="47" spans="1:29" x14ac:dyDescent="0.25">
      <c r="A47" s="97"/>
      <c r="B47" s="97"/>
      <c r="C47" s="98" t="s">
        <v>179</v>
      </c>
      <c r="D47" s="99">
        <v>0</v>
      </c>
      <c r="E47" s="100">
        <v>0</v>
      </c>
      <c r="F47" s="100">
        <v>0</v>
      </c>
      <c r="G47" s="100">
        <v>0</v>
      </c>
      <c r="H47" s="99">
        <v>0</v>
      </c>
      <c r="I47" s="100">
        <v>0</v>
      </c>
      <c r="J47" s="101">
        <f>H47+1</f>
        <v>1</v>
      </c>
      <c r="K47" s="100">
        <v>0</v>
      </c>
      <c r="L47" s="102">
        <f t="shared" si="8"/>
        <v>0</v>
      </c>
      <c r="M47" s="103">
        <v>1</v>
      </c>
      <c r="N47" s="104">
        <f>L47*M47</f>
        <v>0</v>
      </c>
      <c r="P47" s="97"/>
      <c r="Q47" s="97"/>
      <c r="R47" s="98" t="s">
        <v>179</v>
      </c>
      <c r="S47" s="105">
        <v>0</v>
      </c>
      <c r="T47" s="100">
        <v>0</v>
      </c>
      <c r="U47" s="100">
        <v>0</v>
      </c>
      <c r="V47" s="100">
        <v>0</v>
      </c>
      <c r="W47" s="105">
        <v>4</v>
      </c>
      <c r="X47" s="100">
        <v>0</v>
      </c>
      <c r="Y47" s="106">
        <f>W47+1</f>
        <v>5</v>
      </c>
      <c r="Z47" s="100">
        <v>0</v>
      </c>
      <c r="AA47" s="102">
        <f t="shared" si="9"/>
        <v>0</v>
      </c>
      <c r="AB47" s="107">
        <v>1</v>
      </c>
      <c r="AC47" s="104">
        <f>AA47*AB47</f>
        <v>0</v>
      </c>
    </row>
    <row r="48" spans="1:29" ht="15.75" thickBot="1" x14ac:dyDescent="0.3">
      <c r="A48" s="97"/>
      <c r="B48" s="97"/>
      <c r="C48" s="98" t="s">
        <v>179</v>
      </c>
      <c r="D48" s="99">
        <v>0</v>
      </c>
      <c r="E48" s="100">
        <v>0</v>
      </c>
      <c r="F48" s="100">
        <v>0</v>
      </c>
      <c r="G48" s="100">
        <v>0</v>
      </c>
      <c r="H48" s="99">
        <v>0</v>
      </c>
      <c r="I48" s="100">
        <v>0</v>
      </c>
      <c r="J48" s="101">
        <f>H48+1</f>
        <v>1</v>
      </c>
      <c r="K48" s="100">
        <v>0</v>
      </c>
      <c r="L48" s="102">
        <f t="shared" si="8"/>
        <v>0</v>
      </c>
      <c r="M48" s="103">
        <v>1</v>
      </c>
      <c r="N48" s="104">
        <f>L48*M48</f>
        <v>0</v>
      </c>
      <c r="P48" s="97"/>
      <c r="Q48" s="97"/>
      <c r="R48" s="98" t="s">
        <v>179</v>
      </c>
      <c r="S48" s="105">
        <v>0</v>
      </c>
      <c r="T48" s="100">
        <v>0</v>
      </c>
      <c r="U48" s="100">
        <v>0</v>
      </c>
      <c r="V48" s="100">
        <v>0</v>
      </c>
      <c r="W48" s="105">
        <v>4</v>
      </c>
      <c r="X48" s="100">
        <v>0</v>
      </c>
      <c r="Y48" s="106">
        <f>W48+1</f>
        <v>5</v>
      </c>
      <c r="Z48" s="100">
        <v>0</v>
      </c>
      <c r="AA48" s="102">
        <f t="shared" si="9"/>
        <v>0</v>
      </c>
      <c r="AB48" s="107">
        <v>1</v>
      </c>
      <c r="AC48" s="104">
        <f>AA48*AB48</f>
        <v>0</v>
      </c>
    </row>
    <row r="49" spans="1:29" ht="15.75" thickBot="1" x14ac:dyDescent="0.3">
      <c r="A49" s="108"/>
      <c r="B49" s="108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1">
        <f>SUM(N44:N48)</f>
        <v>0</v>
      </c>
      <c r="P49" s="108"/>
      <c r="Q49" s="108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>
        <f>SUM(AC44:AC48)</f>
        <v>0</v>
      </c>
    </row>
  </sheetData>
  <sheetProtection algorithmName="SHA-512" hashValue="jC05pAPgcU18Xge/uLbyDoSAGgbRb0YI2FDpSLzpNVZl+bfLUIdV6k94RPfz2eUQecqQboZ2h2HgMLGGMC8w0g==" saltValue="5Mbi/wFqqEpc2ySV0HYPBw==" spinCount="100000" sheet="1"/>
  <mergeCells count="12">
    <mergeCell ref="A22:N22"/>
    <mergeCell ref="P22:AC22"/>
    <mergeCell ref="A32:N32"/>
    <mergeCell ref="P32:AC32"/>
    <mergeCell ref="A42:N42"/>
    <mergeCell ref="P42:AC42"/>
    <mergeCell ref="A1:N1"/>
    <mergeCell ref="P1:AC1"/>
    <mergeCell ref="A2:N2"/>
    <mergeCell ref="P2:AC2"/>
    <mergeCell ref="A12:N12"/>
    <mergeCell ref="P12:AC12"/>
  </mergeCells>
  <pageMargins left="0.7" right="0.7" top="0.75" bottom="0.75" header="0.3" footer="0.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5770-2FBC-43D2-8E30-40975F1234AC}">
  <sheetPr>
    <tabColor theme="0" tint="-0.34998626667073579"/>
  </sheetPr>
  <dimension ref="A1:AB34"/>
  <sheetViews>
    <sheetView workbookViewId="0">
      <selection activeCell="C1" sqref="C1"/>
    </sheetView>
  </sheetViews>
  <sheetFormatPr defaultRowHeight="12.75" x14ac:dyDescent="0.2"/>
  <cols>
    <col min="1" max="1" width="12.28515625" bestFit="1" customWidth="1"/>
    <col min="2" max="2" width="9.140625" style="20"/>
    <col min="3" max="3" width="11.42578125" bestFit="1" customWidth="1"/>
    <col min="5" max="5" width="10.7109375" customWidth="1"/>
    <col min="7" max="7" width="2" customWidth="1"/>
    <col min="8" max="8" width="10.140625" customWidth="1"/>
    <col min="9" max="9" width="6.85546875" customWidth="1"/>
    <col min="10" max="10" width="1.5703125" bestFit="1" customWidth="1"/>
    <col min="11" max="11" width="5" bestFit="1" customWidth="1"/>
    <col min="12" max="12" width="11.28515625" customWidth="1"/>
    <col min="13" max="13" width="11.85546875" customWidth="1"/>
    <col min="14" max="14" width="9.85546875" customWidth="1"/>
    <col min="15" max="15" width="9.7109375" bestFit="1" customWidth="1"/>
    <col min="16" max="16" width="1.42578125" customWidth="1"/>
    <col min="17" max="17" width="18.85546875" customWidth="1"/>
    <col min="18" max="18" width="1.7109375" customWidth="1"/>
    <col min="19" max="19" width="41.140625" customWidth="1"/>
    <col min="21" max="21" width="3.7109375" customWidth="1"/>
    <col min="22" max="22" width="8.42578125" bestFit="1" customWidth="1"/>
    <col min="23" max="23" width="2" customWidth="1"/>
    <col min="24" max="24" width="11.42578125" customWidth="1"/>
    <col min="25" max="25" width="1.5703125" customWidth="1"/>
    <col min="26" max="26" width="11.5703125" customWidth="1"/>
    <col min="27" max="27" width="9.28515625" bestFit="1" customWidth="1"/>
    <col min="28" max="28" width="7.7109375" style="658" bestFit="1" customWidth="1"/>
  </cols>
  <sheetData>
    <row r="1" spans="1:28" ht="40.5" customHeight="1" x14ac:dyDescent="0.25">
      <c r="A1" s="21" t="s">
        <v>180</v>
      </c>
      <c r="B1" s="22" t="s">
        <v>181</v>
      </c>
      <c r="D1" s="26" t="s">
        <v>182</v>
      </c>
      <c r="E1" s="26" t="s">
        <v>183</v>
      </c>
      <c r="F1" s="26" t="s">
        <v>184</v>
      </c>
      <c r="H1" s="698" t="s">
        <v>248</v>
      </c>
      <c r="I1" s="767" t="s">
        <v>189</v>
      </c>
      <c r="J1" s="767"/>
      <c r="K1" s="767"/>
      <c r="L1" s="699" t="s">
        <v>249</v>
      </c>
      <c r="M1" s="699" t="s">
        <v>250</v>
      </c>
      <c r="N1" s="700" t="s">
        <v>251</v>
      </c>
      <c r="Q1" s="45" t="s">
        <v>185</v>
      </c>
      <c r="S1" s="274" t="s">
        <v>188</v>
      </c>
      <c r="T1" s="26" t="s">
        <v>18</v>
      </c>
      <c r="V1" s="91" t="s">
        <v>186</v>
      </c>
      <c r="X1" s="766" t="s">
        <v>187</v>
      </c>
      <c r="Z1" s="663" t="s">
        <v>219</v>
      </c>
      <c r="AA1" s="457" t="s">
        <v>230</v>
      </c>
      <c r="AB1" s="658" t="s">
        <v>220</v>
      </c>
    </row>
    <row r="2" spans="1:28" ht="15" customHeight="1" x14ac:dyDescent="0.25">
      <c r="A2" s="23">
        <v>0</v>
      </c>
      <c r="B2" s="24">
        <f>A2/12</f>
        <v>0</v>
      </c>
      <c r="D2" s="27">
        <v>9</v>
      </c>
      <c r="E2" s="28">
        <v>2</v>
      </c>
      <c r="F2" s="28" t="s">
        <v>189</v>
      </c>
      <c r="H2" s="701">
        <v>0.03</v>
      </c>
      <c r="I2" s="702">
        <v>2024</v>
      </c>
      <c r="J2" s="703" t="str">
        <f>"-"</f>
        <v>-</v>
      </c>
      <c r="K2" s="704">
        <f>I2+1</f>
        <v>2025</v>
      </c>
      <c r="L2" s="705">
        <v>29719</v>
      </c>
      <c r="M2" s="706">
        <f>L2/2</f>
        <v>14859.5</v>
      </c>
      <c r="N2" s="707">
        <v>19.96</v>
      </c>
      <c r="O2" s="708" t="s">
        <v>252</v>
      </c>
      <c r="Q2" s="44">
        <v>0</v>
      </c>
      <c r="S2" t="s">
        <v>190</v>
      </c>
      <c r="T2" s="273">
        <v>6011</v>
      </c>
      <c r="V2" s="90">
        <v>0.45900000000000002</v>
      </c>
      <c r="X2" s="766"/>
      <c r="AA2" t="s">
        <v>228</v>
      </c>
      <c r="AB2" s="658">
        <v>0</v>
      </c>
    </row>
    <row r="3" spans="1:28" ht="15" customHeight="1" x14ac:dyDescent="0.25">
      <c r="A3" s="23">
        <v>1</v>
      </c>
      <c r="B3" s="25">
        <f>A3/12</f>
        <v>8.3333333333333329E-2</v>
      </c>
      <c r="D3" s="27">
        <v>4.5</v>
      </c>
      <c r="E3" s="28">
        <v>1</v>
      </c>
      <c r="F3" s="28" t="s">
        <v>189</v>
      </c>
      <c r="H3" s="25"/>
      <c r="I3" s="709">
        <f>I2+1</f>
        <v>2025</v>
      </c>
      <c r="J3" s="710" t="str">
        <f t="shared" ref="J3:J12" si="0">"-"</f>
        <v>-</v>
      </c>
      <c r="K3" s="711">
        <f>K2+1</f>
        <v>2026</v>
      </c>
      <c r="L3" s="712">
        <f>ROUNDUP(L2+(L2*1*H2),0)</f>
        <v>30611</v>
      </c>
      <c r="M3" s="712">
        <f t="shared" ref="M3:M12" si="1">L3/2</f>
        <v>15305.5</v>
      </c>
      <c r="N3" s="713">
        <f>ROUNDUP(N2+(N2*H2),2)</f>
        <v>20.560000000000002</v>
      </c>
      <c r="Q3" s="44">
        <v>0.01</v>
      </c>
      <c r="S3" t="s">
        <v>191</v>
      </c>
      <c r="T3" s="273">
        <v>6012</v>
      </c>
      <c r="V3" s="90">
        <v>0.48699999999999999</v>
      </c>
      <c r="X3" s="766"/>
      <c r="Z3" t="s">
        <v>225</v>
      </c>
      <c r="AA3" t="s">
        <v>223</v>
      </c>
      <c r="AB3" s="658">
        <v>10000</v>
      </c>
    </row>
    <row r="4" spans="1:28" ht="15" customHeight="1" x14ac:dyDescent="0.25">
      <c r="A4" s="390">
        <v>1.125</v>
      </c>
      <c r="B4" s="391">
        <f>A4/12</f>
        <v>9.375E-2</v>
      </c>
      <c r="C4" s="389" t="s">
        <v>192</v>
      </c>
      <c r="D4" s="27">
        <v>3</v>
      </c>
      <c r="E4" s="28" t="s">
        <v>193</v>
      </c>
      <c r="F4" s="28" t="s">
        <v>194</v>
      </c>
      <c r="H4" s="25"/>
      <c r="I4" s="709">
        <f t="shared" ref="I4:I12" si="2">I3+1</f>
        <v>2026</v>
      </c>
      <c r="J4" s="710" t="str">
        <f t="shared" si="0"/>
        <v>-</v>
      </c>
      <c r="K4" s="711">
        <f t="shared" ref="K4:K12" si="3">K3+1</f>
        <v>2027</v>
      </c>
      <c r="L4" s="712">
        <f>ROUNDUP(L3+(L3*1*H2),0)</f>
        <v>31530</v>
      </c>
      <c r="M4" s="712">
        <f t="shared" si="1"/>
        <v>15765</v>
      </c>
      <c r="N4" s="713">
        <f>ROUNDUP(N3+(N3*H2),2)</f>
        <v>21.180000000000003</v>
      </c>
      <c r="Q4" s="44">
        <v>1.4999999999999999E-2</v>
      </c>
      <c r="S4" t="s">
        <v>197</v>
      </c>
      <c r="T4" s="273">
        <v>6015</v>
      </c>
      <c r="V4" s="90">
        <v>0.26100000000000001</v>
      </c>
      <c r="Z4" t="s">
        <v>226</v>
      </c>
      <c r="AA4" t="s">
        <v>224</v>
      </c>
      <c r="AB4" s="658">
        <v>13000</v>
      </c>
    </row>
    <row r="5" spans="1:28" ht="15" customHeight="1" x14ac:dyDescent="0.25">
      <c r="A5" s="23">
        <v>1.25</v>
      </c>
      <c r="B5" s="25">
        <f t="shared" ref="B5:B7" si="4">A5/12</f>
        <v>0.10416666666666667</v>
      </c>
      <c r="D5" s="27">
        <v>2</v>
      </c>
      <c r="E5" s="28" t="s">
        <v>193</v>
      </c>
      <c r="F5" s="28" t="s">
        <v>194</v>
      </c>
      <c r="H5" s="25"/>
      <c r="I5" s="709">
        <f t="shared" si="2"/>
        <v>2027</v>
      </c>
      <c r="J5" s="710" t="str">
        <f t="shared" si="0"/>
        <v>-</v>
      </c>
      <c r="K5" s="711">
        <f t="shared" si="3"/>
        <v>2028</v>
      </c>
      <c r="L5" s="712">
        <f>ROUNDUP(L4+(L4*1*H2),0)</f>
        <v>32476</v>
      </c>
      <c r="M5" s="712">
        <f t="shared" si="1"/>
        <v>16238</v>
      </c>
      <c r="N5" s="713">
        <f>ROUNDUP(N4+(N4*H2),2)</f>
        <v>21.82</v>
      </c>
      <c r="Q5" s="44">
        <v>0.02</v>
      </c>
      <c r="T5" s="273"/>
      <c r="V5" s="90">
        <v>0.28699999999999998</v>
      </c>
      <c r="Z5" t="s">
        <v>227</v>
      </c>
      <c r="AA5" t="s">
        <v>221</v>
      </c>
    </row>
    <row r="6" spans="1:28" ht="15" x14ac:dyDescent="0.25">
      <c r="A6" s="23">
        <v>1.75</v>
      </c>
      <c r="B6" s="25">
        <f t="shared" si="4"/>
        <v>0.14583333333333334</v>
      </c>
      <c r="D6" s="27">
        <v>1</v>
      </c>
      <c r="E6" s="28" t="s">
        <v>193</v>
      </c>
      <c r="F6" s="28" t="s">
        <v>194</v>
      </c>
      <c r="H6" s="25"/>
      <c r="I6" s="709">
        <f t="shared" si="2"/>
        <v>2028</v>
      </c>
      <c r="J6" s="710" t="str">
        <f t="shared" si="0"/>
        <v>-</v>
      </c>
      <c r="K6" s="711">
        <f t="shared" si="3"/>
        <v>2029</v>
      </c>
      <c r="L6" s="712">
        <f>ROUNDUP(L5+(L5*1*H2),0)</f>
        <v>33451</v>
      </c>
      <c r="M6" s="712">
        <f t="shared" si="1"/>
        <v>16725.5</v>
      </c>
      <c r="N6" s="713">
        <f>ROUNDUP(N5+(N5*H2),2)</f>
        <v>22.48</v>
      </c>
      <c r="Q6" s="44">
        <v>2.5000000000000001E-2</v>
      </c>
      <c r="S6" t="s">
        <v>195</v>
      </c>
      <c r="T6" s="273">
        <v>6013</v>
      </c>
      <c r="V6" s="90">
        <v>0.13500000000000001</v>
      </c>
    </row>
    <row r="7" spans="1:28" ht="15" x14ac:dyDescent="0.25">
      <c r="A7" s="23">
        <v>2</v>
      </c>
      <c r="B7" s="25">
        <f t="shared" si="4"/>
        <v>0.16666666666666666</v>
      </c>
      <c r="C7" s="50"/>
      <c r="D7" s="27">
        <v>0</v>
      </c>
      <c r="E7" s="28" t="s">
        <v>198</v>
      </c>
      <c r="F7" s="28" t="s">
        <v>198</v>
      </c>
      <c r="H7" s="25"/>
      <c r="I7" s="709">
        <f t="shared" si="2"/>
        <v>2029</v>
      </c>
      <c r="J7" s="710" t="str">
        <f t="shared" si="0"/>
        <v>-</v>
      </c>
      <c r="K7" s="711">
        <f t="shared" si="3"/>
        <v>2030</v>
      </c>
      <c r="L7" s="712">
        <f>ROUNDUP(L6+(L6*1*H2),0)</f>
        <v>34455</v>
      </c>
      <c r="M7" s="712">
        <f t="shared" si="1"/>
        <v>17227.5</v>
      </c>
      <c r="N7" s="713">
        <f>ROUNDUP(N6+(N6*H2),2)</f>
        <v>23.16</v>
      </c>
      <c r="Q7" s="44">
        <v>0.03</v>
      </c>
      <c r="S7" t="s">
        <v>196</v>
      </c>
      <c r="T7" s="273">
        <v>6014</v>
      </c>
      <c r="V7" s="90">
        <v>9.7000000000000003E-2</v>
      </c>
    </row>
    <row r="8" spans="1:28" x14ac:dyDescent="0.2">
      <c r="A8" s="23">
        <v>2.25</v>
      </c>
      <c r="B8" s="25">
        <f t="shared" ref="B8:B11" si="5">A8/12</f>
        <v>0.1875</v>
      </c>
      <c r="H8" s="25"/>
      <c r="I8" s="709">
        <f t="shared" si="2"/>
        <v>2030</v>
      </c>
      <c r="J8" s="710" t="str">
        <f t="shared" si="0"/>
        <v>-</v>
      </c>
      <c r="K8" s="711">
        <f t="shared" si="3"/>
        <v>2031</v>
      </c>
      <c r="L8" s="712">
        <f>ROUNDUP(L7+(L7*1*H2),0)</f>
        <v>35489</v>
      </c>
      <c r="M8" s="712">
        <f t="shared" si="1"/>
        <v>17744.5</v>
      </c>
      <c r="N8" s="713">
        <f>ROUNDUP(N7+(N7*H2),2)</f>
        <v>23.860000000000003</v>
      </c>
      <c r="Q8" s="44">
        <v>3.5000000000000003E-2</v>
      </c>
      <c r="S8" t="s">
        <v>199</v>
      </c>
      <c r="T8" s="273">
        <v>6016</v>
      </c>
      <c r="V8" s="90">
        <v>0</v>
      </c>
    </row>
    <row r="9" spans="1:28" x14ac:dyDescent="0.2">
      <c r="A9" s="23">
        <v>2.5</v>
      </c>
      <c r="B9" s="25">
        <f t="shared" si="5"/>
        <v>0.20833333333333334</v>
      </c>
      <c r="H9" s="25"/>
      <c r="I9" s="709">
        <f t="shared" si="2"/>
        <v>2031</v>
      </c>
      <c r="J9" s="710" t="str">
        <f t="shared" si="0"/>
        <v>-</v>
      </c>
      <c r="K9" s="711">
        <f t="shared" si="3"/>
        <v>2032</v>
      </c>
      <c r="L9" s="712">
        <f>ROUNDUP(L8+(L8*1*H2),0)</f>
        <v>36554</v>
      </c>
      <c r="M9" s="712">
        <f t="shared" si="1"/>
        <v>18277</v>
      </c>
      <c r="N9" s="713">
        <f>ROUNDUP(N8+(N8*H2),2)</f>
        <v>24.580000000000002</v>
      </c>
      <c r="Q9" s="44">
        <v>0.04</v>
      </c>
      <c r="T9" s="273"/>
    </row>
    <row r="10" spans="1:28" x14ac:dyDescent="0.2">
      <c r="A10" s="23">
        <v>2.75</v>
      </c>
      <c r="B10" s="25">
        <f t="shared" si="5"/>
        <v>0.22916666666666666</v>
      </c>
      <c r="H10" s="25"/>
      <c r="I10" s="709">
        <f t="shared" si="2"/>
        <v>2032</v>
      </c>
      <c r="J10" s="710" t="str">
        <f t="shared" si="0"/>
        <v>-</v>
      </c>
      <c r="K10" s="711">
        <f t="shared" si="3"/>
        <v>2033</v>
      </c>
      <c r="L10" s="712">
        <f>ROUNDUP(L9+(L9*1*H2),0)</f>
        <v>37651</v>
      </c>
      <c r="M10" s="712">
        <f t="shared" si="1"/>
        <v>18825.5</v>
      </c>
      <c r="N10" s="713">
        <f>ROUNDUP(N9+(N9*H2),2)</f>
        <v>25.32</v>
      </c>
      <c r="S10" t="s">
        <v>200</v>
      </c>
      <c r="T10" s="273">
        <v>6022</v>
      </c>
    </row>
    <row r="11" spans="1:28" x14ac:dyDescent="0.2">
      <c r="A11" s="23">
        <v>3</v>
      </c>
      <c r="B11" s="25">
        <f t="shared" si="5"/>
        <v>0.25</v>
      </c>
      <c r="H11" s="25"/>
      <c r="I11" s="709">
        <f t="shared" si="2"/>
        <v>2033</v>
      </c>
      <c r="J11" s="710" t="str">
        <f t="shared" si="0"/>
        <v>-</v>
      </c>
      <c r="K11" s="711">
        <f t="shared" si="3"/>
        <v>2034</v>
      </c>
      <c r="L11" s="712">
        <f>ROUNDUP(L10+(L10*1*H2),0)</f>
        <v>38781</v>
      </c>
      <c r="M11" s="712">
        <f t="shared" si="1"/>
        <v>19390.5</v>
      </c>
      <c r="N11" s="713">
        <f>ROUNDUP(N10+(N10*H2),2)</f>
        <v>26.080000000000002</v>
      </c>
      <c r="S11" t="s">
        <v>201</v>
      </c>
      <c r="T11" s="273">
        <v>6027</v>
      </c>
    </row>
    <row r="12" spans="1:28" x14ac:dyDescent="0.2">
      <c r="H12" s="25"/>
      <c r="I12" s="709">
        <f t="shared" si="2"/>
        <v>2034</v>
      </c>
      <c r="J12" s="710" t="str">
        <f t="shared" si="0"/>
        <v>-</v>
      </c>
      <c r="K12" s="711">
        <f t="shared" si="3"/>
        <v>2035</v>
      </c>
      <c r="L12" s="712">
        <f>ROUNDUP(L11+(L11*1*H2),0)</f>
        <v>39945</v>
      </c>
      <c r="M12" s="712">
        <f t="shared" si="1"/>
        <v>19972.5</v>
      </c>
      <c r="N12" s="713">
        <f>ROUNDUP(N11+(N11*H2),2)</f>
        <v>26.87</v>
      </c>
      <c r="S12" t="s">
        <v>204</v>
      </c>
      <c r="T12" s="273">
        <v>6021</v>
      </c>
    </row>
    <row r="13" spans="1:28" x14ac:dyDescent="0.2">
      <c r="H13" s="768" t="s">
        <v>253</v>
      </c>
      <c r="I13" s="768"/>
      <c r="J13" s="768"/>
      <c r="K13" s="768"/>
      <c r="L13" s="768"/>
      <c r="M13" s="768"/>
      <c r="N13" s="768"/>
      <c r="S13" t="s">
        <v>205</v>
      </c>
      <c r="T13" s="273">
        <v>6026</v>
      </c>
    </row>
    <row r="14" spans="1:28" x14ac:dyDescent="0.2">
      <c r="T14" s="273"/>
    </row>
    <row r="15" spans="1:28" x14ac:dyDescent="0.2">
      <c r="S15" t="s">
        <v>206</v>
      </c>
      <c r="T15" s="273">
        <v>6054</v>
      </c>
    </row>
    <row r="16" spans="1:28" x14ac:dyDescent="0.2">
      <c r="S16" t="s">
        <v>207</v>
      </c>
      <c r="T16" s="273">
        <v>6055</v>
      </c>
    </row>
    <row r="17" spans="19:20" x14ac:dyDescent="0.2">
      <c r="S17" t="s">
        <v>208</v>
      </c>
      <c r="T17" s="273">
        <v>6060</v>
      </c>
    </row>
    <row r="18" spans="19:20" x14ac:dyDescent="0.2">
      <c r="T18" s="273"/>
    </row>
    <row r="19" spans="19:20" x14ac:dyDescent="0.2">
      <c r="S19" t="s">
        <v>209</v>
      </c>
      <c r="T19" s="273">
        <v>6056</v>
      </c>
    </row>
    <row r="20" spans="19:20" x14ac:dyDescent="0.2">
      <c r="S20" t="s">
        <v>208</v>
      </c>
      <c r="T20" s="273">
        <v>6060</v>
      </c>
    </row>
    <row r="21" spans="19:20" x14ac:dyDescent="0.2">
      <c r="S21" t="s">
        <v>210</v>
      </c>
      <c r="T21" s="273">
        <v>6061</v>
      </c>
    </row>
    <row r="22" spans="19:20" x14ac:dyDescent="0.2">
      <c r="S22" t="s">
        <v>211</v>
      </c>
      <c r="T22" s="273">
        <v>6053</v>
      </c>
    </row>
    <row r="23" spans="19:20" x14ac:dyDescent="0.2">
      <c r="S23" t="s">
        <v>212</v>
      </c>
      <c r="T23" s="273">
        <v>6057</v>
      </c>
    </row>
    <row r="24" spans="19:20" x14ac:dyDescent="0.2">
      <c r="T24" s="273"/>
    </row>
    <row r="25" spans="19:20" x14ac:dyDescent="0.2">
      <c r="S25" t="s">
        <v>213</v>
      </c>
      <c r="T25" s="273">
        <v>6019</v>
      </c>
    </row>
    <row r="26" spans="19:20" x14ac:dyDescent="0.2">
      <c r="S26" t="s">
        <v>214</v>
      </c>
      <c r="T26" s="273">
        <v>6023</v>
      </c>
    </row>
    <row r="27" spans="19:20" x14ac:dyDescent="0.2">
      <c r="S27" t="s">
        <v>204</v>
      </c>
      <c r="T27" s="273">
        <v>6021</v>
      </c>
    </row>
    <row r="28" spans="19:20" x14ac:dyDescent="0.2">
      <c r="S28" t="s">
        <v>205</v>
      </c>
      <c r="T28" s="273">
        <v>6026</v>
      </c>
    </row>
    <row r="29" spans="19:20" x14ac:dyDescent="0.2">
      <c r="S29" t="s">
        <v>215</v>
      </c>
      <c r="T29" s="273">
        <v>6031</v>
      </c>
    </row>
    <row r="30" spans="19:20" x14ac:dyDescent="0.2">
      <c r="S30" t="s">
        <v>216</v>
      </c>
      <c r="T30" s="273">
        <v>6037</v>
      </c>
    </row>
    <row r="31" spans="19:20" x14ac:dyDescent="0.2">
      <c r="S31" t="s">
        <v>202</v>
      </c>
      <c r="T31" s="273">
        <v>6048</v>
      </c>
    </row>
    <row r="32" spans="19:20" x14ac:dyDescent="0.2">
      <c r="S32" t="s">
        <v>203</v>
      </c>
      <c r="T32" s="273">
        <v>6049</v>
      </c>
    </row>
    <row r="33" spans="20:20" x14ac:dyDescent="0.2">
      <c r="T33" s="273"/>
    </row>
    <row r="34" spans="20:20" x14ac:dyDescent="0.2">
      <c r="T34" s="273"/>
    </row>
  </sheetData>
  <sheetProtection algorithmName="SHA-512" hashValue="86HECOr5QOjYTk++1a/+oRZdwIdfSGa+2UJSEmIdOLnGWh9+qgbqvr0wx1cSxGullQ7hRGrsMIuyaacviP+ddA==" saltValue="X83ta5grR8PvAQTcgdOYoQ==" spinCount="100000" sheet="1" objects="1" scenarios="1"/>
  <mergeCells count="3">
    <mergeCell ref="X1:X3"/>
    <mergeCell ref="I1:K1"/>
    <mergeCell ref="H13:N13"/>
  </mergeCells>
  <hyperlinks>
    <hyperlink ref="X1" r:id="rId1" xr:uid="{6EFC91BE-8C95-4C28-921E-1CC1DE24FB02}"/>
  </hyperlinks>
  <pageMargins left="0.7" right="0.7" top="0.75" bottom="0.75" header="0.3" footer="0.3"/>
  <ignoredErrors>
    <ignoredError sqref="J3:J12" formula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Clark Internal Budget</vt:lpstr>
      <vt:lpstr>Materials-supplies</vt:lpstr>
      <vt:lpstr>Travel</vt:lpstr>
      <vt:lpstr>Lists</vt:lpstr>
      <vt:lpstr>'Clark Internal Budget'!Print_Area</vt:lpstr>
      <vt:lpstr>'Clark Internal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 Ormsby</dc:creator>
  <cp:keywords/>
  <dc:description/>
  <cp:lastModifiedBy>Mira Ormsby</cp:lastModifiedBy>
  <cp:revision/>
  <cp:lastPrinted>2024-08-29T20:49:37Z</cp:lastPrinted>
  <dcterms:created xsi:type="dcterms:W3CDTF">2024-04-04T16:22:36Z</dcterms:created>
  <dcterms:modified xsi:type="dcterms:W3CDTF">2024-10-01T20:13:20Z</dcterms:modified>
  <cp:category/>
  <cp:contentStatus/>
</cp:coreProperties>
</file>